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使用说明" sheetId="1" state="visible" r:id="rId3"/>
    <sheet name="审批参数" sheetId="2" state="visible" r:id="rId4"/>
    <sheet name="合同台账" sheetId="3" state="visible" r:id="rId5"/>
    <sheet name="偏离明细" sheetId="4" state="visible" r:id="rId6"/>
    <sheet name="审批记录" sheetId="5" state="visible" r:id="rId7"/>
    <sheet name="履约事项" sheetId="6" state="visible" r:id="rId8"/>
    <sheet name="模拟案例" sheetId="7" state="visible" r:id="rId9"/>
    <sheet name="试填核验" sheetId="8" state="visible" r:id="rId10"/>
  </sheets>
  <definedNames>
    <definedName function="false" hidden="false" localSheetId="0" name="_xlnm.Print_Area" vbProcedure="false">使用说明!$A$1:$D$52</definedName>
    <definedName function="false" hidden="false" localSheetId="0" name="_xlnm.Print_Titles" vbProcedure="false">使用说明!$1:$1</definedName>
    <definedName function="false" hidden="false" localSheetId="3" name="_xlnm.Print_Area" vbProcedure="false">偏离明细!$A$1:$P$34</definedName>
    <definedName function="false" hidden="false" localSheetId="3" name="_xlnm.Print_Titles" vbProcedure="false">偏离明细!$1:$4</definedName>
    <definedName function="false" hidden="true" localSheetId="3" name="_xlnm._FilterDatabase" vbProcedure="false">偏离明细!$A$4:$P$34</definedName>
    <definedName function="false" hidden="false" localSheetId="2" name="_xlnm.Print_Area" vbProcedure="false">合同台账!$A$1:$AJ$104</definedName>
    <definedName function="false" hidden="false" localSheetId="2" name="_xlnm.Print_Titles" vbProcedure="false">合同台账!$1:$4</definedName>
    <definedName function="false" hidden="true" localSheetId="2" name="_xlnm._FilterDatabase" vbProcedure="false">合同台账!$A$4:$AJ$104</definedName>
    <definedName function="false" hidden="false" localSheetId="1" name="_xlnm.Print_Area" vbProcedure="false">审批参数!$A$1:$D$31</definedName>
    <definedName function="false" hidden="false" localSheetId="1" name="_xlnm.Print_Titles" vbProcedure="false">审批参数!$1:$5</definedName>
    <definedName function="false" hidden="false" localSheetId="4" name="_xlnm.Print_Area" vbProcedure="false">审批记录!$A$1:$V$34</definedName>
    <definedName function="false" hidden="false" localSheetId="4" name="_xlnm.Print_Titles" vbProcedure="false">审批记录!$1:$4</definedName>
    <definedName function="false" hidden="true" localSheetId="4" name="_xlnm._FilterDatabase" vbProcedure="false">审批记录!$A$4:$T$34</definedName>
    <definedName function="false" hidden="false" localSheetId="5" name="_xlnm.Print_Area" vbProcedure="false">履约事项!$A$1:$M$60</definedName>
    <definedName function="false" hidden="false" localSheetId="5" name="_xlnm.Print_Titles" vbProcedure="false">履约事项!$1:$4</definedName>
    <definedName function="false" hidden="true" localSheetId="5" name="_xlnm._FilterDatabase" vbProcedure="false">履约事项!$A$4:$M$60</definedName>
    <definedName function="false" hidden="false" localSheetId="6" name="_xlnm.Print_Area" vbProcedure="false">模拟案例!$A$1:$F$46</definedName>
    <definedName function="false" hidden="false" localSheetId="6" name="_xlnm.Print_Titles" vbProcedure="false">模拟案例!$1:$5</definedName>
    <definedName function="false" hidden="false" localSheetId="7" name="_xlnm.Print_Area" vbProcedure="false">试填核验!$A$1:$W$59</definedName>
    <definedName function="false" hidden="false" localSheetId="7" name="_xlnm.Print_Titles" vbProcedure="false">试填核验!$1:$6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<sst xmlns="http://schemas.openxmlformats.org/spreadsheetml/2006/main" count="1343" uniqueCount="716">
  <si>
    <t xml:space="preserve">合同审批台账与模板使用说明</t>
  </si>
  <si>
    <t xml:space="preserve">版本 SIM-REGISTER-v1.1 · 参数 SIM-PARAM-v1.1 · 修订与核对 2026-10-30 · 全部金额、比例、日期和案例均为模拟</t>
  </si>
  <si>
    <t xml:space="preserve">一、这个工作簿解决什么问题</t>
  </si>
  <si>
    <t xml:space="preserve">把“模板选用—主体与专项核验—偏离登记—审批路由—签署授权—履约提醒”放在同一套可复算工具里。路由建议、审批完成、签署授权和可以提交签署分别判断；工作簿不会生成“自动批准”，也不替代法务、财务或专项意见。</t>
  </si>
  <si>
    <t xml:space="preserve">二、八个工作表与填写顺序</t>
  </si>
  <si>
    <t xml:space="preserve">序号</t>
  </si>
  <si>
    <t xml:space="preserve">工作表</t>
  </si>
  <si>
    <t xml:space="preserve">用途</t>
  </si>
  <si>
    <t xml:space="preserve">输入/公式</t>
  </si>
  <si>
    <t xml:space="preserve">1</t>
  </si>
  <si>
    <t xml:space="preserve">使用说明</t>
  </si>
  <si>
    <t xml:space="preserve">版本、填写顺序、输入/公式区、有效行范围、扩行方式、三例入口和边界。</t>
  </si>
  <si>
    <t xml:space="preserve">阅读</t>
  </si>
  <si>
    <t xml:space="preserve">2</t>
  </si>
  <si>
    <t xml:space="preserve">审批参数</t>
  </si>
  <si>
    <t xml:space="preserve">金额档位、预付款线（30%/50%）、期限线、提醒提前量、续约通知期、评估日期。</t>
  </si>
  <si>
    <t xml:space="preserve">输入（集中维护）</t>
  </si>
  <si>
    <t xml:space="preserve">3</t>
  </si>
  <si>
    <t xml:space="preserve">合同台账</t>
  </si>
  <si>
    <t xml:space="preserve">一份合同一行；金额口径、累计承诺、版本、暂停/专项/条件状态、路由和下一步。</t>
  </si>
  <si>
    <t xml:space="preserve">输入 + 公式</t>
  </si>
  <si>
    <t xml:space="preserve">4</t>
  </si>
  <si>
    <t xml:space="preserve">偏离明细</t>
  </si>
  <si>
    <t xml:space="preserve">一条偏离一行；档位、基准文字、最终文字、最终采纳、影响、补偿、核验人。</t>
  </si>
  <si>
    <t xml:space="preserve">输入</t>
  </si>
  <si>
    <t xml:space="preserve">5</t>
  </si>
  <si>
    <t xml:space="preserve">审批记录</t>
  </si>
  <si>
    <t xml:space="preserve">业务、法务、财务、专项、升级、签署授权分开；绑定最终版本和批准条件。</t>
  </si>
  <si>
    <t xml:space="preserve">6</t>
  </si>
  <si>
    <t xml:space="preserve">履约事项</t>
  </si>
  <si>
    <t xml:space="preserve">一项义务一行；交付、验收、付款、保密、续约通知、SLA、导出、删除、归档。</t>
  </si>
  <si>
    <t xml:space="preserve">7</t>
  </si>
  <si>
    <t xml:space="preserve">模拟案例</t>
  </si>
  <si>
    <r>
      <rPr>
        <sz val="9"/>
        <rFont val="微软雅黑"/>
        <family val="0"/>
        <charset val="1"/>
      </rPr>
      <t xml:space="preserve">NDA</t>
    </r>
    <r>
      <rPr>
        <sz val="9"/>
        <rFont val="Noto Sans CJK SC"/>
        <family val="2"/>
      </rPr>
      <t xml:space="preserve">、服务采购、</t>
    </r>
    <r>
      <rPr>
        <sz val="9"/>
        <rFont val="微软雅黑"/>
        <family val="0"/>
        <charset val="1"/>
      </rPr>
      <t xml:space="preserve">SaaS </t>
    </r>
    <r>
      <rPr>
        <sz val="9"/>
        <rFont val="Noto Sans CJK SC"/>
        <family val="2"/>
      </rPr>
      <t xml:space="preserve">采购三例的跨表对应、金额核算、</t>
    </r>
    <r>
      <rPr>
        <sz val="9"/>
        <rFont val="微软雅黑"/>
        <family val="0"/>
        <charset val="1"/>
      </rPr>
      <t xml:space="preserve">SLA </t>
    </r>
    <r>
      <rPr>
        <sz val="9"/>
        <rFont val="Noto Sans CJK SC"/>
        <family val="2"/>
      </rPr>
      <t xml:space="preserve">抵扣和退出。</t>
    </r>
  </si>
  <si>
    <t xml:space="preserve">公式</t>
  </si>
  <si>
    <t xml:space="preserve">8</t>
  </si>
  <si>
    <t xml:space="preserve">试填核验</t>
  </si>
  <si>
    <t xml:space="preserve">金额/预付/期限边界、暂停、版本、提醒、续约通知和合计测试。</t>
  </si>
  <si>
    <t xml:space="preserve">三、填写顺序（不要跳步）</t>
  </si>
  <si>
    <r>
      <rPr>
        <sz val="9"/>
        <rFont val="微软雅黑"/>
        <family val="0"/>
        <charset val="1"/>
      </rPr>
      <t xml:space="preserve">1. </t>
    </r>
    <r>
      <rPr>
        <sz val="9"/>
        <rFont val="Noto Sans CJK SC"/>
        <family val="2"/>
      </rPr>
      <t xml:space="preserve">在“审批参数”确认评估日期、金额档位、预付款线、期限线、提醒提前量和续约通知期；修改参数后更新参数版本。</t>
    </r>
  </si>
  <si>
    <r>
      <rPr>
        <sz val="9"/>
        <rFont val="微软雅黑"/>
        <family val="0"/>
        <charset val="1"/>
      </rPr>
      <t xml:space="preserve">2. </t>
    </r>
    <r>
      <rPr>
        <sz val="9"/>
        <rFont val="Noto Sans CJK SC"/>
        <family val="2"/>
      </rPr>
      <t xml:space="preserve">在“合同台账”登记合同编号、项目、主体、角色、类型、金额口径、期限、起止日、预付款、模板</t>
    </r>
    <r>
      <rPr>
        <sz val="9"/>
        <rFont val="微软雅黑"/>
        <family val="0"/>
        <charset val="1"/>
      </rPr>
      <t xml:space="preserve">/</t>
    </r>
    <r>
      <rPr>
        <sz val="9"/>
        <rFont val="Noto Sans CJK SC"/>
        <family val="2"/>
      </rPr>
      <t xml:space="preserve">合同版本、专项、偏离、暂停和条件状态。</t>
    </r>
  </si>
  <si>
    <r>
      <rPr>
        <sz val="9"/>
        <rFont val="微软雅黑"/>
        <family val="0"/>
        <charset val="1"/>
      </rPr>
      <t xml:space="preserve">3. </t>
    </r>
    <r>
      <rPr>
        <sz val="9"/>
        <rFont val="Noto Sans CJK SC"/>
        <family val="2"/>
      </rPr>
      <t xml:space="preserve">在“偏离明细”只登记 </t>
    </r>
    <r>
      <rPr>
        <sz val="9"/>
        <rFont val="微软雅黑"/>
        <family val="0"/>
        <charset val="1"/>
      </rPr>
      <t xml:space="preserve">B/C </t>
    </r>
    <r>
      <rPr>
        <sz val="9"/>
        <rFont val="Noto Sans CJK SC"/>
        <family val="2"/>
      </rPr>
      <t xml:space="preserve">类操作；拒绝的对方提议保留记录，但“最终采纳”选“否”，不计入台账的实质偏离数。</t>
    </r>
  </si>
  <si>
    <r>
      <rPr>
        <sz val="9"/>
        <rFont val="微软雅黑"/>
        <family val="0"/>
        <charset val="1"/>
      </rPr>
      <t xml:space="preserve">4. </t>
    </r>
    <r>
      <rPr>
        <sz val="9"/>
        <rFont val="Noto Sans CJK SC"/>
        <family val="2"/>
      </rPr>
      <t xml:space="preserve">在“审批记录”分别填写业务、法务、财务、专项、升级和签署授权；版本是否最终、条件是否落实必须明确。</t>
    </r>
  </si>
  <si>
    <r>
      <rPr>
        <sz val="9"/>
        <rFont val="微软雅黑"/>
        <family val="0"/>
        <charset val="1"/>
      </rPr>
      <t xml:space="preserve">5. </t>
    </r>
    <r>
      <rPr>
        <sz val="9"/>
        <rFont val="Noto Sans CJK SC"/>
        <family val="2"/>
      </rPr>
      <t xml:space="preserve">在“履约事项”按一项义务一行登记，到期日填“通知截止日”或履行日；续约事项填通知截止日，不填合同到期日。</t>
    </r>
  </si>
  <si>
    <r>
      <rPr>
        <sz val="9"/>
        <rFont val="微软雅黑"/>
        <family val="0"/>
        <charset val="1"/>
      </rPr>
      <t xml:space="preserve">6. </t>
    </r>
    <r>
      <rPr>
        <sz val="9"/>
        <rFont val="Noto Sans CJK SC"/>
        <family val="2"/>
      </rPr>
      <t xml:space="preserve">用“模拟案例”核对三例的金额、路由、偏离、审批、履约和退出；用“试填核验”检查边界和异常。</t>
    </r>
  </si>
  <si>
    <t xml:space="preserve">四、输入区、公式区与有效行范围</t>
  </si>
  <si>
    <t xml:space="preserve">颜色</t>
  </si>
  <si>
    <t xml:space="preserve">含义</t>
  </si>
  <si>
    <t xml:space="preserve">示例列</t>
  </si>
  <si>
    <t xml:space="preserve">规则</t>
  </si>
  <si>
    <t xml:space="preserve">浅黄</t>
  </si>
  <si>
    <t xml:space="preserve">输入区</t>
  </si>
  <si>
    <t xml:space="preserve">合同台账 G/H/L/M/N/O；偏离明细 A—P</t>
  </si>
  <si>
    <t xml:space="preserve">由业务、法务、财务或合同管理员填写；不得用公式覆盖</t>
  </si>
  <si>
    <t xml:space="preserve">浅绿</t>
  </si>
  <si>
    <t xml:space="preserve">公式区</t>
  </si>
  <si>
    <t xml:space="preserve">合同台账 I/J/Q/AC/AD/AE；审批记录 O—R；履约事项 J</t>
  </si>
  <si>
    <t xml:space="preserve">不要手工改公式；扩行时向下填充</t>
  </si>
  <si>
    <t xml:space="preserve">灰色</t>
  </si>
  <si>
    <t xml:space="preserve">说明/标题</t>
  </si>
  <si>
    <t xml:space="preserve">各表第 1—3 行</t>
  </si>
  <si>
    <t xml:space="preserve">不参与计算</t>
  </si>
  <si>
    <t xml:space="preserve">有效行范围：合同台账、审批记录和试填核验按第 5—104 行预制公式；偏离明细第 5—34 行；履约事项第 5—60 行。扩行方式：在最后一行之前插入整行，复制上一行公式向下填充，并检查公式中的固定范围是否覆盖新行；不要删除公式列。</t>
  </si>
  <si>
    <t xml:space="preserve">五、路由与暂停（模拟管理口径）</t>
  </si>
  <si>
    <t xml:space="preserve">结果</t>
  </si>
  <si>
    <t xml:space="preserve">触发条件</t>
  </si>
  <si>
    <t xml:space="preserve">后续动作</t>
  </si>
  <si>
    <t xml:space="preserve">备注</t>
  </si>
  <si>
    <t xml:space="preserve">暂停/待补充</t>
  </si>
  <si>
    <t xml:space="preserve">主体或权限未核清；必要专项未完成；必填字段缺失；涉嫌违法；批准条件未落实；签署版与批准版不一致</t>
  </si>
  <si>
    <t xml:space="preserve">写明缺口、责任人和解除暂停所需材料；暂停优先于其他路由</t>
  </si>
  <si>
    <t xml:space="preserve">不能靠提高审批级别放行</t>
  </si>
  <si>
    <t xml:space="preserve">人工判断</t>
  </si>
  <si>
    <t xml:space="preserve">非人民币；价款未确定；开放式费用；零金额对价（NDA 除外）</t>
  </si>
  <si>
    <t xml:space="preserve">完成金额及风险判断，不输出自动放行结论</t>
  </si>
  <si>
    <t xml:space="preserve">不以 0 或空白代替判断</t>
  </si>
  <si>
    <t xml:space="preserve">R1</t>
  </si>
  <si>
    <t xml:space="preserve">累计承诺不超过 10 万元，且没有其他升级条件</t>
  </si>
  <si>
    <t xml:space="preserve">业务批准；涉及付款时仍需财务核验；签署授权另查</t>
  </si>
  <si>
    <t xml:space="preserve">仅填变量、无偏离、无专项</t>
  </si>
  <si>
    <t xml:space="preserve">R2</t>
  </si>
  <si>
    <t xml:space="preserve">累计承诺超过 10 万元且不超过 50 万元；有最终采纳的偏离；预付款超过 30% 且不超过 50%；期限超过 12 个月；SaaS 或其他已完成必要专项核验的交易</t>
  </si>
  <si>
    <t xml:space="preserve">业务、法务及必要的财务、IT/数据意见</t>
  </si>
  <si>
    <t xml:space="preserve">多项条件取最高；专项不因升级免除</t>
  </si>
  <si>
    <t xml:space="preserve">R3</t>
  </si>
  <si>
    <t xml:space="preserve">累计承诺超过 50 万元；预付款超过 50%；超出条款库可让步范围</t>
  </si>
  <si>
    <t xml:space="preserve">完成 R2 审查后提交更高授权审批人</t>
  </si>
  <si>
    <r>
      <rPr>
        <sz val="9"/>
        <rFont val="微软雅黑"/>
        <family val="0"/>
        <charset val="1"/>
      </rPr>
      <t xml:space="preserve">R3 </t>
    </r>
    <r>
      <rPr>
        <sz val="9"/>
        <rFont val="Noto Sans CJK SC"/>
        <family val="2"/>
      </rPr>
      <t xml:space="preserve">不能消除违法、权限或专项缺口</t>
    </r>
  </si>
  <si>
    <t xml:space="preserve">六、累计承诺与版本口径</t>
  </si>
  <si>
    <t xml:space="preserve">• 累计承诺 = 本行本次金额（金额口径为“确定”或“零金额”）+ 同一项目编号下状态为“已签署/履行中/已结项”的其他合同金额；不含本行自身。草稿、已终止且无未结承诺、纯 NDA（金额不适用）不计入。</t>
  </si>
  <si>
    <t xml:space="preserve">• 变更单在签署或生效后计入累计承诺；续约作为新一期承诺计入；同一合同的多份变更不得重复计算，按最新累计金额登记。</t>
  </si>
  <si>
    <t xml:space="preserve">• 金额口径“不适用”只用于 NDA 等无价款交易，金额留空；“未确定”转人工判断；“零金额”仅用于确有对价为零的安排，且非 NDA 时转人工判断。</t>
  </si>
  <si>
    <t xml:space="preserve">• 模板版本、交易合同版本、审批参数版本和签署版文件标识分别记录：模板版本在 R 列，合同版本在 S 列，参数版本在 AG 列，签署版标识在 AH 列。</t>
  </si>
  <si>
    <t xml:space="preserve">• 审批绑定具体合同版本；签前实质变更、附件替换或金额/期限变化后，原审批不当然覆盖新版本，需重新核验。</t>
  </si>
  <si>
    <t xml:space="preserve">签署前复核（验收修订）</t>
  </si>
  <si>
    <t xml:space="preserve">审批记录 U/V 由实际审批人分别确认审批结论和签署授权；不得仅凭有文字视为同意。公式检查路由、版本、有效期、证据位置和签署版标识，仍须人工核对各项意见是否支持当前交易；历史已签结果不代表重新获批。</t>
  </si>
  <si>
    <t xml:space="preserve">同项目金额合计仅支持同一已核实币种的确定金额；项目中存在金额未定、混合币种、已终止但仍有未结承诺，先暂停人工核定，不能依赖 SUMIFS。变更以原合同累计最新总承诺替换，不另加一行重复计算；续约作为独立承诺计入。</t>
  </si>
  <si>
    <t xml:space="preserve">审批参数（可适配的模拟管理口径）</t>
  </si>
  <si>
    <t xml:space="preserve">版本 SIM-PARAM-v1.1 · 生效 2026-10-30 · 修改参数后，合同台账的路由/触发项/下一步和履约提醒会随之变化；请同步更新参数版本并重新验证</t>
  </si>
  <si>
    <t xml:space="preserve">参数</t>
  </si>
  <si>
    <t xml:space="preserve">值</t>
  </si>
  <si>
    <t xml:space="preserve">单位</t>
  </si>
  <si>
    <t xml:space="preserve">说明</t>
  </si>
  <si>
    <t xml:space="preserve">一、全局参数</t>
  </si>
  <si>
    <t xml:space="preserve">评估日期</t>
  </si>
  <si>
    <t xml:space="preserve">日期</t>
  </si>
  <si>
    <t xml:space="preserve">用于复现三例和提醒；是模拟观察日，不是文件修订日。</t>
  </si>
  <si>
    <t xml:space="preserve">台账币种</t>
  </si>
  <si>
    <t xml:space="preserve">CNY</t>
  </si>
  <si>
    <t xml:space="preserve">币种</t>
  </si>
  <si>
    <t xml:space="preserve">非人民币默认转人工判断，不自动套用人民币档位。</t>
  </si>
  <si>
    <r>
      <rPr>
        <sz val="9"/>
        <rFont val="微软雅黑"/>
        <family val="0"/>
        <charset val="1"/>
      </rPr>
      <t xml:space="preserve">R1 </t>
    </r>
    <r>
      <rPr>
        <sz val="9"/>
        <rFont val="Noto Sans CJK SC"/>
        <family val="2"/>
      </rPr>
      <t xml:space="preserve">金额上限（含）</t>
    </r>
  </si>
  <si>
    <t xml:space="preserve">元</t>
  </si>
  <si>
    <t xml:space="preserve">累计承诺≤此值且无其他触发→R1。</t>
  </si>
  <si>
    <r>
      <rPr>
        <sz val="9"/>
        <rFont val="微软雅黑"/>
        <family val="0"/>
        <charset val="1"/>
      </rPr>
      <t xml:space="preserve">R2 </t>
    </r>
    <r>
      <rPr>
        <sz val="9"/>
        <rFont val="Noto Sans CJK SC"/>
        <family val="2"/>
      </rPr>
      <t xml:space="preserve">金额上限（含）</t>
    </r>
  </si>
  <si>
    <t xml:space="preserve">累计承诺&gt;此值→R3；R1与R2之间→R2。</t>
  </si>
  <si>
    <t xml:space="preserve">预付款 R2 触发线（&gt;）</t>
  </si>
  <si>
    <t xml:space="preserve">比例</t>
  </si>
  <si>
    <r>
      <rPr>
        <sz val="9"/>
        <rFont val="微软雅黑"/>
        <family val="0"/>
        <charset val="1"/>
      </rPr>
      <t xml:space="preserve">&gt;30% </t>
    </r>
    <r>
      <rPr>
        <sz val="9"/>
        <rFont val="Noto Sans CJK SC"/>
        <family val="2"/>
      </rPr>
      <t xml:space="preserve">至少 </t>
    </r>
    <r>
      <rPr>
        <sz val="9"/>
        <rFont val="微软雅黑"/>
        <family val="0"/>
        <charset val="1"/>
      </rPr>
      <t xml:space="preserve">R2</t>
    </r>
    <r>
      <rPr>
        <sz val="9"/>
        <rFont val="Noto Sans CJK SC"/>
        <family val="2"/>
      </rPr>
      <t xml:space="preserve">；等于 </t>
    </r>
    <r>
      <rPr>
        <sz val="9"/>
        <rFont val="微软雅黑"/>
        <family val="0"/>
        <charset val="1"/>
      </rPr>
      <t xml:space="preserve">30% </t>
    </r>
    <r>
      <rPr>
        <sz val="9"/>
        <rFont val="Noto Sans CJK SC"/>
        <family val="2"/>
      </rPr>
      <t xml:space="preserve">不触发。</t>
    </r>
  </si>
  <si>
    <t xml:space="preserve">合同期限 R2 触发线（月，&gt;）</t>
  </si>
  <si>
    <t xml:space="preserve">月</t>
  </si>
  <si>
    <r>
      <rPr>
        <sz val="9"/>
        <rFont val="微软雅黑"/>
        <family val="0"/>
        <charset val="1"/>
      </rPr>
      <t xml:space="preserve">&gt;12 </t>
    </r>
    <r>
      <rPr>
        <sz val="9"/>
        <rFont val="Noto Sans CJK SC"/>
        <family val="2"/>
      </rPr>
      <t xml:space="preserve">个月至少 </t>
    </r>
    <r>
      <rPr>
        <sz val="9"/>
        <rFont val="微软雅黑"/>
        <family val="0"/>
        <charset val="1"/>
      </rPr>
      <t xml:space="preserve">R2</t>
    </r>
    <r>
      <rPr>
        <sz val="9"/>
        <rFont val="Noto Sans CJK SC"/>
        <family val="2"/>
      </rPr>
      <t xml:space="preserve">；等于 </t>
    </r>
    <r>
      <rPr>
        <sz val="9"/>
        <rFont val="微软雅黑"/>
        <family val="0"/>
        <charset val="1"/>
      </rPr>
      <t xml:space="preserve">12 </t>
    </r>
    <r>
      <rPr>
        <sz val="9"/>
        <rFont val="Noto Sans CJK SC"/>
        <family val="2"/>
      </rPr>
      <t xml:space="preserve">个月不触发。</t>
    </r>
  </si>
  <si>
    <t xml:space="preserve">履约到期提醒提前量</t>
  </si>
  <si>
    <t xml:space="preserve">天</t>
  </si>
  <si>
    <t xml:space="preserve">到期前 30 天内显示“即将到期”；已完成/取消不提醒。</t>
  </si>
  <si>
    <t xml:space="preserve">预付款 R3 触发线（&gt;）</t>
  </si>
  <si>
    <r>
      <rPr>
        <sz val="9"/>
        <rFont val="微软雅黑"/>
        <family val="0"/>
        <charset val="1"/>
      </rPr>
      <t xml:space="preserve">&gt;50% </t>
    </r>
    <r>
      <rPr>
        <sz val="9"/>
        <rFont val="Noto Sans CJK SC"/>
        <family val="2"/>
      </rPr>
      <t xml:space="preserve">进入 </t>
    </r>
    <r>
      <rPr>
        <sz val="9"/>
        <rFont val="微软雅黑"/>
        <family val="0"/>
        <charset val="1"/>
      </rPr>
      <t xml:space="preserve">R3</t>
    </r>
    <r>
      <rPr>
        <sz val="9"/>
        <rFont val="Noto Sans CJK SC"/>
        <family val="2"/>
      </rPr>
      <t xml:space="preserve">；等于 </t>
    </r>
    <r>
      <rPr>
        <sz val="9"/>
        <rFont val="微软雅黑"/>
        <family val="0"/>
        <charset val="1"/>
      </rPr>
      <t xml:space="preserve">50% </t>
    </r>
    <r>
      <rPr>
        <sz val="9"/>
        <rFont val="Noto Sans CJK SC"/>
        <family val="2"/>
      </rPr>
      <t xml:space="preserve">仍为 </t>
    </r>
    <r>
      <rPr>
        <sz val="9"/>
        <rFont val="微软雅黑"/>
        <family val="0"/>
        <charset val="1"/>
      </rPr>
      <t xml:space="preserve">R2</t>
    </r>
    <r>
      <rPr>
        <sz val="9"/>
        <rFont val="Noto Sans CJK SC"/>
        <family val="2"/>
      </rPr>
      <t xml:space="preserve">。</t>
    </r>
  </si>
  <si>
    <t xml:space="preserve">默认续约通知期限</t>
  </si>
  <si>
    <t xml:space="preserve">履约事项的续约通知到期日 = 合同到期日 − 通知期限；不要只提醒合同到期。</t>
  </si>
  <si>
    <t xml:space="preserve">参数版本</t>
  </si>
  <si>
    <t xml:space="preserve">SIM-PARAM-v1.1</t>
  </si>
  <si>
    <t xml:space="preserve">文本</t>
  </si>
  <si>
    <t xml:space="preserve">参数变化时更新版本号并重新验证。</t>
  </si>
  <si>
    <t xml:space="preserve">工作簿版本</t>
  </si>
  <si>
    <t xml:space="preserve">SIM-REGISTER-v1.1</t>
  </si>
  <si>
    <t xml:space="preserve">与正文、附件和下载说明一致。</t>
  </si>
  <si>
    <t xml:space="preserve">参数复核日期</t>
  </si>
  <si>
    <t xml:space="preserve">核对金额档位、比例和提醒逻辑的日期。</t>
  </si>
  <si>
    <t xml:space="preserve">二、审批角色（模拟，按组织授权调整）</t>
  </si>
  <si>
    <t xml:space="preserve">路由</t>
  </si>
  <si>
    <t xml:space="preserve">业务</t>
  </si>
  <si>
    <t xml:space="preserve">法务</t>
  </si>
  <si>
    <t xml:space="preserve">财务/专项/升级</t>
  </si>
  <si>
    <t xml:space="preserve">业务授权审批人</t>
  </si>
  <si>
    <t xml:space="preserve">模板与填写值抽查（如组织要求）</t>
  </si>
  <si>
    <t xml:space="preserve">涉及付款时财务核验；签署授权另查</t>
  </si>
  <si>
    <t xml:space="preserve">法务审查条款、偏离和专项</t>
  </si>
  <si>
    <t xml:space="preserve">财务核验；必要的 IT/数据/安全专项意见；无需升级时由 R2 授权人决定</t>
  </si>
  <si>
    <t xml:space="preserve">完成 R2 审查并提交影响分析</t>
  </si>
  <si>
    <t xml:space="preserve">财务/专项意见；更高授权审批人决定商业风险；不得跳过 R2</t>
  </si>
  <si>
    <t xml:space="preserve">暂停</t>
  </si>
  <si>
    <t xml:space="preserve">补充事实和材料</t>
  </si>
  <si>
    <t xml:space="preserve">判断能否解除暂停</t>
  </si>
  <si>
    <t xml:space="preserve">专项完成、条件落实、版本一致后再计算路由</t>
  </si>
  <si>
    <t xml:space="preserve">三、修改参数后的复核</t>
  </si>
  <si>
    <r>
      <rPr>
        <sz val="9"/>
        <rFont val="微软雅黑"/>
        <family val="0"/>
        <charset val="1"/>
      </rPr>
      <t xml:space="preserve">1. </t>
    </r>
    <r>
      <rPr>
        <sz val="9"/>
        <rFont val="Noto Sans CJK SC"/>
        <family val="2"/>
      </rPr>
      <t xml:space="preserve">修改金额、比例或期限后，先在“试填核验”确认边界用例仍通过，再更新参数版本。</t>
    </r>
  </si>
  <si>
    <r>
      <rPr>
        <sz val="9"/>
        <rFont val="微软雅黑"/>
        <family val="0"/>
        <charset val="1"/>
      </rPr>
      <t xml:space="preserve">2. </t>
    </r>
    <r>
      <rPr>
        <sz val="9"/>
        <rFont val="Noto Sans CJK SC"/>
        <family val="2"/>
      </rPr>
      <t xml:space="preserve">修改评估日期后，履约提醒和审批有效期判断会变化；历史案例的“已签署</t>
    </r>
    <r>
      <rPr>
        <sz val="9"/>
        <rFont val="微软雅黑"/>
        <family val="0"/>
        <charset val="1"/>
      </rPr>
      <t xml:space="preserve">/</t>
    </r>
    <r>
      <rPr>
        <sz val="9"/>
        <rFont val="Noto Sans CJK SC"/>
        <family val="2"/>
      </rPr>
      <t xml:space="preserve">已结项”状态不受影响。</t>
    </r>
  </si>
  <si>
    <r>
      <rPr>
        <sz val="9"/>
        <rFont val="微软雅黑"/>
        <family val="0"/>
        <charset val="1"/>
      </rPr>
      <t xml:space="preserve">3. </t>
    </r>
    <r>
      <rPr>
        <sz val="9"/>
        <rFont val="Noto Sans CJK SC"/>
        <family val="2"/>
      </rPr>
      <t xml:space="preserve">修改默认续约通知期限后，逐份核对合同约定并更新台账 </t>
    </r>
    <r>
      <rPr>
        <sz val="9"/>
        <rFont val="微软雅黑"/>
        <family val="0"/>
        <charset val="1"/>
      </rPr>
      <t xml:space="preserve">P </t>
    </r>
    <r>
      <rPr>
        <sz val="9"/>
        <rFont val="Noto Sans CJK SC"/>
        <family val="2"/>
      </rPr>
      <t xml:space="preserve">列；</t>
    </r>
    <r>
      <rPr>
        <sz val="9"/>
        <rFont val="微软雅黑"/>
        <family val="0"/>
        <charset val="1"/>
      </rPr>
      <t xml:space="preserve">Q </t>
    </r>
    <r>
      <rPr>
        <sz val="9"/>
        <rFont val="Noto Sans CJK SC"/>
        <family val="2"/>
      </rPr>
      <t xml:space="preserve">列才会重算。履约事项 </t>
    </r>
    <r>
      <rPr>
        <sz val="9"/>
        <rFont val="微软雅黑"/>
        <family val="0"/>
        <charset val="1"/>
      </rPr>
      <t xml:space="preserve">F </t>
    </r>
    <r>
      <rPr>
        <sz val="9"/>
        <rFont val="Noto Sans CJK SC"/>
        <family val="2"/>
      </rPr>
      <t xml:space="preserve">列为人工日期，须同步更新；不要覆盖已签合同的约定。</t>
    </r>
  </si>
  <si>
    <r>
      <rPr>
        <sz val="9"/>
        <rFont val="微软雅黑"/>
        <family val="0"/>
        <charset val="1"/>
      </rPr>
      <t xml:space="preserve">4. </t>
    </r>
    <r>
      <rPr>
        <sz val="9"/>
        <rFont val="Noto Sans CJK SC"/>
        <family val="2"/>
      </rPr>
      <t xml:space="preserve">参数是内部管理口径，不是法定标准；不得把参数写进合同作为对外承诺，除非交易双方明确约定。</t>
    </r>
  </si>
  <si>
    <t xml:space="preserve">合同台账（一份合同一行）</t>
  </si>
  <si>
    <t xml:space="preserve">金额按同项目累计承诺判断；路由/触发项/下一步为公式建议，不是自动批准。填写顺序：合同编号→项目→主体/角色/类型→金额口径→期限/起止→预付款→模板/合同版本→专项/偏离/暂停/条件→签署文件。</t>
  </si>
  <si>
    <t xml:space="preserve">合同编号</t>
  </si>
  <si>
    <t xml:space="preserve">项目编号</t>
  </si>
  <si>
    <t xml:space="preserve">我方主体</t>
  </si>
  <si>
    <t xml:space="preserve">相对方</t>
  </si>
  <si>
    <t xml:space="preserve">我方角色</t>
  </si>
  <si>
    <t xml:space="preserve">合同类型</t>
  </si>
  <si>
    <t xml:space="preserve">本次金额（元）</t>
  </si>
  <si>
    <t xml:space="preserve">金额口径</t>
  </si>
  <si>
    <t xml:space="preserve">同项目其他已签承诺（不含本行，元）</t>
  </si>
  <si>
    <t xml:space="preserve">累计承诺（含本次，元）</t>
  </si>
  <si>
    <t xml:space="preserve">期限（月）</t>
  </si>
  <si>
    <t xml:space="preserve">合同起始日</t>
  </si>
  <si>
    <t xml:space="preserve">合同到期日</t>
  </si>
  <si>
    <t xml:space="preserve">预付款比例</t>
  </si>
  <si>
    <t xml:space="preserve">续约通知期限（天）</t>
  </si>
  <si>
    <t xml:space="preserve">续约通知日（公式）</t>
  </si>
  <si>
    <t xml:space="preserve">模板编号及版本</t>
  </si>
  <si>
    <t xml:space="preserve">合同版本</t>
  </si>
  <si>
    <t xml:space="preserve">状态</t>
  </si>
  <si>
    <t xml:space="preserve">负责人</t>
  </si>
  <si>
    <t xml:space="preserve">专项风险</t>
  </si>
  <si>
    <t xml:space="preserve">专项状态</t>
  </si>
  <si>
    <t xml:space="preserve">实质偏离数（最终采纳）</t>
  </si>
  <si>
    <t xml:space="preserve">是否超出可让步范围</t>
  </si>
  <si>
    <t xml:space="preserve">暂停事项</t>
  </si>
  <si>
    <t xml:space="preserve">批准条件是否落实</t>
  </si>
  <si>
    <t xml:space="preserve">签署版与批准版一致</t>
  </si>
  <si>
    <t xml:space="preserve">路由建议（公式）</t>
  </si>
  <si>
    <t xml:space="preserve">触发项（公式）</t>
  </si>
  <si>
    <t xml:space="preserve">下一步（公式）</t>
  </si>
  <si>
    <t xml:space="preserve">签署文件位置</t>
  </si>
  <si>
    <t xml:space="preserve">审批参数版本</t>
  </si>
  <si>
    <t xml:space="preserve">签署版文件标识</t>
  </si>
  <si>
    <t xml:space="preserve">模拟标识</t>
  </si>
  <si>
    <t xml:space="preserve">SIM-NDA-001</t>
  </si>
  <si>
    <t xml:space="preserve">SIM-PRJ-NDA-001</t>
  </si>
  <si>
    <t xml:space="preserve">模拟甲公司</t>
  </si>
  <si>
    <t xml:space="preserve">模拟乙公司</t>
  </si>
  <si>
    <t xml:space="preserve">双向披露/接收</t>
  </si>
  <si>
    <r>
      <rPr>
        <sz val="9"/>
        <rFont val="微软雅黑"/>
        <family val="0"/>
        <charset val="1"/>
      </rPr>
      <t xml:space="preserve">NDA/</t>
    </r>
    <r>
      <rPr>
        <sz val="9"/>
        <rFont val="Noto Sans CJK SC"/>
        <family val="2"/>
      </rPr>
      <t xml:space="preserve">保密</t>
    </r>
  </si>
  <si>
    <t xml:space="preserve">不适用</t>
  </si>
  <si>
    <t xml:space="preserve">TPL-NDA-MUT-01 / v1.1</t>
  </si>
  <si>
    <t xml:space="preserve">v1.1</t>
  </si>
  <si>
    <t xml:space="preserve">履行中</t>
  </si>
  <si>
    <t xml:space="preserve">模拟法务</t>
  </si>
  <si>
    <t xml:space="preserve">无</t>
  </si>
  <si>
    <t xml:space="preserve">否</t>
  </si>
  <si>
    <t xml:space="preserve">是</t>
  </si>
  <si>
    <r>
      <rPr>
        <sz val="9"/>
        <rFont val="微软雅黑"/>
        <family val="0"/>
        <charset val="1"/>
      </rPr>
      <t xml:space="preserve">SIM-</t>
    </r>
    <r>
      <rPr>
        <sz val="9"/>
        <rFont val="Noto Sans CJK SC"/>
        <family val="2"/>
      </rPr>
      <t xml:space="preserve">档案</t>
    </r>
    <r>
      <rPr>
        <sz val="9"/>
        <rFont val="微软雅黑"/>
        <family val="0"/>
        <charset val="1"/>
      </rPr>
      <t xml:space="preserve">/NDA/SIM-NDA-001/</t>
    </r>
    <r>
      <rPr>
        <sz val="9"/>
        <rFont val="Noto Sans CJK SC"/>
        <family val="2"/>
      </rPr>
      <t xml:space="preserve">签署版</t>
    </r>
    <r>
      <rPr>
        <sz val="9"/>
        <rFont val="微软雅黑"/>
        <family val="0"/>
        <charset val="1"/>
      </rPr>
      <t xml:space="preserve">.pdf</t>
    </r>
  </si>
  <si>
    <t xml:space="preserve">SIM-ESIGN-NDA-001-SIGNED</t>
  </si>
  <si>
    <t xml:space="preserve">普通信息保密期 2 年；商业秘密单独标识。</t>
  </si>
  <si>
    <t xml:space="preserve">模拟</t>
  </si>
  <si>
    <t xml:space="preserve">SIM-SVC-001</t>
  </si>
  <si>
    <t xml:space="preserve">SIM-PRJ-SVC-001</t>
  </si>
  <si>
    <t xml:space="preserve">模拟丙公司</t>
  </si>
  <si>
    <t xml:space="preserve">采购方/甲方</t>
  </si>
  <si>
    <t xml:space="preserve">服务采购</t>
  </si>
  <si>
    <t xml:space="preserve">确定</t>
  </si>
  <si>
    <t xml:space="preserve">TPL-SVC-BUY-01 / v1.1</t>
  </si>
  <si>
    <t xml:space="preserve">已结项</t>
  </si>
  <si>
    <t xml:space="preserve">模拟业务负责人</t>
  </si>
  <si>
    <r>
      <rPr>
        <sz val="9"/>
        <rFont val="微软雅黑"/>
        <family val="0"/>
        <charset val="1"/>
      </rPr>
      <t xml:space="preserve">SIM-</t>
    </r>
    <r>
      <rPr>
        <sz val="9"/>
        <rFont val="Noto Sans CJK SC"/>
        <family val="2"/>
      </rPr>
      <t xml:space="preserve">档案</t>
    </r>
    <r>
      <rPr>
        <sz val="9"/>
        <rFont val="微软雅黑"/>
        <family val="0"/>
        <charset val="1"/>
      </rPr>
      <t xml:space="preserve">/SVC/SIM-SVC-001/</t>
    </r>
    <r>
      <rPr>
        <sz val="9"/>
        <rFont val="Noto Sans CJK SC"/>
        <family val="2"/>
      </rPr>
      <t xml:space="preserve">签署版</t>
    </r>
    <r>
      <rPr>
        <sz val="9"/>
        <rFont val="微软雅黑"/>
        <family val="0"/>
        <charset val="1"/>
      </rPr>
      <t xml:space="preserve">.pdf</t>
    </r>
  </si>
  <si>
    <t xml:space="preserve">SIM-PAPER-SVC-001-SIGNED</t>
  </si>
  <si>
    <r>
      <rPr>
        <sz val="9"/>
        <rFont val="微软雅黑"/>
        <family val="0"/>
        <charset val="1"/>
      </rPr>
      <t xml:space="preserve">30/40/30</t>
    </r>
    <r>
      <rPr>
        <sz val="9"/>
        <rFont val="Noto Sans CJK SC"/>
        <family val="2"/>
      </rPr>
      <t xml:space="preserve">；首轮验收不通过后整改复验；</t>
    </r>
    <r>
      <rPr>
        <sz val="9"/>
        <rFont val="微软雅黑"/>
        <family val="0"/>
        <charset val="1"/>
      </rPr>
      <t xml:space="preserve">50% </t>
    </r>
    <r>
      <rPr>
        <sz val="9"/>
        <rFont val="Noto Sans CJK SC"/>
        <family val="2"/>
      </rPr>
      <t xml:space="preserve">预付提议已拒绝，不计入最终偏离。</t>
    </r>
  </si>
  <si>
    <t xml:space="preserve">SIM-SAAS-001</t>
  </si>
  <si>
    <t xml:space="preserve">SIM-PRJ-SAAS-001</t>
  </si>
  <si>
    <t xml:space="preserve">模拟丁公司</t>
  </si>
  <si>
    <t xml:space="preserve">采购方/客户</t>
  </si>
  <si>
    <r>
      <rPr>
        <sz val="9"/>
        <rFont val="微软雅黑"/>
        <family val="0"/>
        <charset val="1"/>
      </rPr>
      <t xml:space="preserve">SaaS</t>
    </r>
    <r>
      <rPr>
        <sz val="9"/>
        <rFont val="Noto Sans CJK SC"/>
        <family val="2"/>
      </rPr>
      <t xml:space="preserve">采购</t>
    </r>
  </si>
  <si>
    <t xml:space="preserve">TPL-SAAS-BUY-01 / v1.1</t>
  </si>
  <si>
    <t xml:space="preserve">模拟采购负责人</t>
  </si>
  <si>
    <t xml:space="preserve">数据（委托处理）</t>
  </si>
  <si>
    <t xml:space="preserve">已完成</t>
  </si>
  <si>
    <r>
      <rPr>
        <sz val="9"/>
        <rFont val="微软雅黑"/>
        <family val="0"/>
        <charset val="1"/>
      </rPr>
      <t xml:space="preserve">SIM-</t>
    </r>
    <r>
      <rPr>
        <sz val="9"/>
        <rFont val="Noto Sans CJK SC"/>
        <family val="2"/>
      </rPr>
      <t xml:space="preserve">档案</t>
    </r>
    <r>
      <rPr>
        <sz val="9"/>
        <rFont val="微软雅黑"/>
        <family val="0"/>
        <charset val="1"/>
      </rPr>
      <t xml:space="preserve">/SAAS/SIM-SAAS-001/</t>
    </r>
    <r>
      <rPr>
        <sz val="9"/>
        <rFont val="Noto Sans CJK SC"/>
        <family val="2"/>
      </rPr>
      <t xml:space="preserve">签署版</t>
    </r>
    <r>
      <rPr>
        <sz val="9"/>
        <rFont val="微软雅黑"/>
        <family val="0"/>
        <charset val="1"/>
      </rPr>
      <t xml:space="preserve">.pdf</t>
    </r>
  </si>
  <si>
    <t xml:space="preserve">SIM-ESIGN-SAAS-001-SIGNED</t>
  </si>
  <si>
    <r>
      <rPr>
        <sz val="9"/>
        <rFont val="微软雅黑"/>
        <family val="0"/>
        <charset val="1"/>
      </rPr>
      <t xml:space="preserve">80 </t>
    </r>
    <r>
      <rPr>
        <sz val="9"/>
        <rFont val="Noto Sans CJK SC"/>
        <family val="2"/>
      </rPr>
      <t xml:space="preserve">账号</t>
    </r>
    <r>
      <rPr>
        <sz val="9"/>
        <rFont val="微软雅黑"/>
        <family val="0"/>
        <charset val="1"/>
      </rPr>
      <t xml:space="preserve">×100 </t>
    </r>
    <r>
      <rPr>
        <sz val="9"/>
        <rFont val="Noto Sans CJK SC"/>
        <family val="2"/>
      </rPr>
      <t xml:space="preserve">元</t>
    </r>
    <r>
      <rPr>
        <sz val="9"/>
        <rFont val="微软雅黑"/>
        <family val="0"/>
        <charset val="1"/>
      </rPr>
      <t xml:space="preserve">/</t>
    </r>
    <r>
      <rPr>
        <sz val="9"/>
        <rFont val="Noto Sans CJK SC"/>
        <family val="2"/>
      </rPr>
      <t xml:space="preserve">月</t>
    </r>
    <r>
      <rPr>
        <sz val="9"/>
        <rFont val="微软雅黑"/>
        <family val="0"/>
        <charset val="1"/>
      </rPr>
      <t xml:space="preserve">×12 </t>
    </r>
    <r>
      <rPr>
        <sz val="9"/>
        <rFont val="Noto Sans CJK SC"/>
        <family val="2"/>
      </rPr>
      <t xml:space="preserve">月；</t>
    </r>
    <r>
      <rPr>
        <sz val="9"/>
        <rFont val="微软雅黑"/>
        <family val="0"/>
        <charset val="1"/>
      </rPr>
      <t xml:space="preserve">50%/50%</t>
    </r>
    <r>
      <rPr>
        <sz val="9"/>
        <rFont val="Noto Sans CJK SC"/>
        <family val="2"/>
      </rPr>
      <t xml:space="preserve">；</t>
    </r>
    <r>
      <rPr>
        <sz val="9"/>
        <rFont val="微软雅黑"/>
        <family val="0"/>
        <charset val="1"/>
      </rPr>
      <t xml:space="preserve">SLA 99.62% </t>
    </r>
    <r>
      <rPr>
        <sz val="9"/>
        <rFont val="Noto Sans CJK SC"/>
        <family val="2"/>
      </rPr>
      <t xml:space="preserve">抵扣 </t>
    </r>
    <r>
      <rPr>
        <sz val="9"/>
        <rFont val="微软雅黑"/>
        <family val="0"/>
        <charset val="1"/>
      </rPr>
      <t xml:space="preserve">400 </t>
    </r>
    <r>
      <rPr>
        <sz val="9"/>
        <rFont val="Noto Sans CJK SC"/>
        <family val="2"/>
      </rPr>
      <t xml:space="preserve">元。</t>
    </r>
  </si>
  <si>
    <t xml:space="preserve">偏离明细（一条偏离一行）</t>
  </si>
  <si>
    <t xml:space="preserve">只登记 B/C 类操作：备选条款或实质偏离。基准文字、最终文字、影响、补偿和核验人必须可追溯；“拒绝的对方提议”保留记录但最终采纳选“否”，不计入台账的实质偏离数。</t>
  </si>
  <si>
    <t xml:space="preserve">偏离编号</t>
  </si>
  <si>
    <t xml:space="preserve">绑定合同版本</t>
  </si>
  <si>
    <t xml:space="preserve">条款编号</t>
  </si>
  <si>
    <t xml:space="preserve">档位</t>
  </si>
  <si>
    <t xml:space="preserve">基准文字</t>
  </si>
  <si>
    <t xml:space="preserve">对方要求</t>
  </si>
  <si>
    <t xml:space="preserve">拟接受/最终文字</t>
  </si>
  <si>
    <t xml:space="preserve">最终采纳（是/否）</t>
  </si>
  <si>
    <t xml:space="preserve">影响</t>
  </si>
  <si>
    <t xml:space="preserve">补偿/落实措施</t>
  </si>
  <si>
    <t xml:space="preserve">核验人/日期</t>
  </si>
  <si>
    <t xml:space="preserve">关联审批</t>
  </si>
  <si>
    <t xml:space="preserve">DEV-NDA-001</t>
  </si>
  <si>
    <t xml:space="preserve">NDA-05</t>
  </si>
  <si>
    <t xml:space="preserve">可让步版</t>
  </si>
  <si>
    <t xml:space="preserve">普通保密信息保密义务自披露之日起持续 3 年。</t>
  </si>
  <si>
    <t xml:space="preserve">缩短为 2 年，不接受 3 年。</t>
  </si>
  <si>
    <r>
      <rPr>
        <sz val="9"/>
        <rFont val="微软雅黑"/>
        <family val="0"/>
        <charset val="1"/>
      </rPr>
      <t xml:space="preserve">2 </t>
    </r>
    <r>
      <rPr>
        <sz val="9"/>
        <rFont val="Noto Sans CJK SC"/>
        <family val="2"/>
      </rPr>
      <t xml:space="preserve">年，自每一次披露之日起算；商业秘密仍按法定条件持续保护。</t>
    </r>
  </si>
  <si>
    <t xml:space="preserve">普通信息保护期缩短 1 年；核心商业秘密不受影响。</t>
  </si>
  <si>
    <t xml:space="preserve">商业秘密单独标识、访问控制、到期提醒；不把普通信息升级为永久。</t>
  </si>
  <si>
    <t xml:space="preserve">模拟法务 / 2026-10-30</t>
  </si>
  <si>
    <t xml:space="preserve">APR-NDA-001</t>
  </si>
  <si>
    <t xml:space="preserve">已关闭</t>
  </si>
  <si>
    <t xml:space="preserve">最终文字已回填 v1.1；计入最终偏离 1。</t>
  </si>
  <si>
    <t xml:space="preserve">DEV-SVC-001</t>
  </si>
  <si>
    <t xml:space="preserve">SVC-05</t>
  </si>
  <si>
    <t xml:space="preserve">拒绝提议</t>
  </si>
  <si>
    <t xml:space="preserve">首付款 30%，即 36,000 元；30/40/30。</t>
  </si>
  <si>
    <t xml:space="preserve">提高到 50%，即 60,000 元。</t>
  </si>
  <si>
    <t xml:space="preserve">不采纳；维持 30% / 40% / 30%。</t>
  </si>
  <si>
    <t xml:space="preserve">若接受，资金占用增加 24,000 元，履约约束减弱。</t>
  </si>
  <si>
    <t xml:space="preserve">启动材料核验、按验收付款、逾期违约金；保留谈判记录。</t>
  </si>
  <si>
    <t xml:space="preserve">模拟财务 / 2026-10-30</t>
  </si>
  <si>
    <t xml:space="preserve">APR-SVC-001</t>
  </si>
  <si>
    <t xml:space="preserve">已拒绝</t>
  </si>
  <si>
    <t xml:space="preserve">拒绝的对方提议，不计入最终偏离；台账实质偏离数 0。</t>
  </si>
  <si>
    <t xml:space="preserve">DEV-SAAS-001</t>
  </si>
  <si>
    <t xml:space="preserve">SAAS-02</t>
  </si>
  <si>
    <t xml:space="preserve">首期款 30%，开通核验后 70%。</t>
  </si>
  <si>
    <t xml:space="preserve">首期款提高到 50%，即 48,000 元；其余 50% 于第 7 个月支付。</t>
  </si>
  <si>
    <r>
      <rPr>
        <sz val="9"/>
        <rFont val="微软雅黑"/>
        <family val="0"/>
        <charset val="1"/>
      </rPr>
      <t xml:space="preserve">50% / 50%</t>
    </r>
    <r>
      <rPr>
        <sz val="9"/>
        <rFont val="Noto Sans CJK SC"/>
        <family val="2"/>
      </rPr>
      <t xml:space="preserve">，两期各 </t>
    </r>
    <r>
      <rPr>
        <sz val="9"/>
        <rFont val="微软雅黑"/>
        <family val="0"/>
        <charset val="1"/>
      </rPr>
      <t xml:space="preserve">48,000 </t>
    </r>
    <r>
      <rPr>
        <sz val="9"/>
        <rFont val="Noto Sans CJK SC"/>
        <family val="2"/>
      </rPr>
      <t xml:space="preserve">元；以开通核验、持续服务和数据附表完成为条件。</t>
    </r>
  </si>
  <si>
    <t xml:space="preserve">甲方资金占用增加 19,200 元；换取年度价格锁定和服务连续性承诺。</t>
  </si>
  <si>
    <t xml:space="preserve">财务核验预算；数据/IT 完成 DPA 与开通核验；SLA 与退出条款不因预付比例让步。</t>
  </si>
  <si>
    <t xml:space="preserve">模拟法务定稿 / 2026-11-27；开通条件核验 / 2026-12-01</t>
  </si>
  <si>
    <t xml:space="preserve">APR-SAAS-001</t>
  </si>
  <si>
    <t xml:space="preserve">预付款等于 50%，触发 R2 而非 R3；计入最终偏离 1。</t>
  </si>
  <si>
    <t xml:space="preserve">审批记录（必须绑定合同版本）</t>
  </si>
  <si>
    <t xml:space="preserve">业务批准、法务审查、财务核验、专项意见、升级审批和签署授权分开记录；签前实质变更后，原审批不当然覆盖新版本。可提交签署仅表示内部条件齐备，不等于对外生效或自动批准。</t>
  </si>
  <si>
    <t xml:space="preserve">审批编号</t>
  </si>
  <si>
    <t xml:space="preserve">对应合同版本</t>
  </si>
  <si>
    <t xml:space="preserve">版本是否最终</t>
  </si>
  <si>
    <t xml:space="preserve">业务批准人/日期</t>
  </si>
  <si>
    <t xml:space="preserve">法务意见/日期</t>
  </si>
  <si>
    <t xml:space="preserve">财务意见/日期</t>
  </si>
  <si>
    <t xml:space="preserve">专项意见/日期</t>
  </si>
  <si>
    <t xml:space="preserve">升级审批人/日期</t>
  </si>
  <si>
    <t xml:space="preserve">批准条件</t>
  </si>
  <si>
    <t xml:space="preserve">条件落实</t>
  </si>
  <si>
    <t xml:space="preserve">有效期至</t>
  </si>
  <si>
    <t xml:space="preserve">签署授权核验人/日期</t>
  </si>
  <si>
    <t xml:space="preserve">证据位置</t>
  </si>
  <si>
    <t xml:space="preserve">版本及条件核验（公式）</t>
  </si>
  <si>
    <t xml:space="preserve">审批完成（公式）</t>
  </si>
  <si>
    <t xml:space="preserve">签署授权核验（公式）</t>
  </si>
  <si>
    <t xml:space="preserve">可提交签署（公式）</t>
  </si>
  <si>
    <t xml:space="preserve">审批结论（人工）</t>
  </si>
  <si>
    <t xml:space="preserve">签署授权结果（人工）</t>
  </si>
  <si>
    <t xml:space="preserve">模拟业务 A / 2026-10-30</t>
  </si>
  <si>
    <t xml:space="preserve">同意可让步版；商业秘密单独标识、访问控制 / 2026-10-30</t>
  </si>
  <si>
    <t xml:space="preserve">不适用（无付款）</t>
  </si>
  <si>
    <t xml:space="preserve">普通信息 2 年；商业秘密按法定条件；不得目的外使用；披露人员限于清单；对外披露前书面通知。</t>
  </si>
  <si>
    <t xml:space="preserve">模拟授权 C / 2026-10-30</t>
  </si>
  <si>
    <r>
      <rPr>
        <sz val="9"/>
        <rFont val="微软雅黑"/>
        <family val="0"/>
        <charset val="1"/>
      </rPr>
      <t xml:space="preserve">SIM-</t>
    </r>
    <r>
      <rPr>
        <sz val="9"/>
        <rFont val="Noto Sans CJK SC"/>
        <family val="2"/>
      </rPr>
      <t xml:space="preserve">证据</t>
    </r>
    <r>
      <rPr>
        <sz val="9"/>
        <rFont val="微软雅黑"/>
        <family val="0"/>
        <charset val="1"/>
      </rPr>
      <t xml:space="preserve">/NDA/APR-NDA-001/</t>
    </r>
  </si>
  <si>
    <t xml:space="preserve">电子签证据包；模拟观察日已履行。</t>
  </si>
  <si>
    <t xml:space="preserve">同意</t>
  </si>
  <si>
    <t xml:space="preserve">模拟业务 B / 2026-10-30</t>
  </si>
  <si>
    <t xml:space="preserve">同意模板及付款安排；50% 预付提议未接受 / 2026-10-30</t>
  </si>
  <si>
    <t xml:space="preserve">确认预算、税率、付款节点 / 2026-10-30</t>
  </si>
  <si>
    <t xml:space="preserve">预付款维持 30%；首付前启动材料+发票；二笔前两项验收；尾款前培训验收和结项。</t>
  </si>
  <si>
    <t xml:space="preserve">模拟授权 D / 2026-10-30</t>
  </si>
  <si>
    <r>
      <rPr>
        <sz val="9"/>
        <rFont val="微软雅黑"/>
        <family val="0"/>
        <charset val="1"/>
      </rPr>
      <t xml:space="preserve">SIM-</t>
    </r>
    <r>
      <rPr>
        <sz val="9"/>
        <rFont val="Noto Sans CJK SC"/>
        <family val="2"/>
      </rPr>
      <t xml:space="preserve">证据</t>
    </r>
    <r>
      <rPr>
        <sz val="9"/>
        <rFont val="微软雅黑"/>
        <family val="0"/>
        <charset val="1"/>
      </rPr>
      <t xml:space="preserve">/SVC/APR-SVC-001/</t>
    </r>
  </si>
  <si>
    <t xml:space="preserve">纸质签署；模拟观察日已结项。</t>
  </si>
  <si>
    <t xml:space="preserve">模拟业务 E / 2026-11-26</t>
  </si>
  <si>
    <t xml:space="preserve">同意 50%/50% 备选付款；SLA、数据、退出条款维持 / 2026-11-27</t>
  </si>
  <si>
    <t xml:space="preserve">确认预算、两期各 48,000 元 / 2026-11-27</t>
  </si>
  <si>
    <r>
      <rPr>
        <sz val="9"/>
        <rFont val="微软雅黑"/>
        <family val="0"/>
        <charset val="1"/>
      </rPr>
      <t xml:space="preserve">IT/</t>
    </r>
    <r>
      <rPr>
        <sz val="9"/>
        <rFont val="Noto Sans CJK SC"/>
        <family val="2"/>
      </rPr>
      <t xml:space="preserve">数据：境内处理、</t>
    </r>
    <r>
      <rPr>
        <sz val="9"/>
        <rFont val="微软雅黑"/>
        <family val="0"/>
        <charset val="1"/>
      </rPr>
      <t xml:space="preserve">DPA </t>
    </r>
    <r>
      <rPr>
        <sz val="9"/>
        <rFont val="Noto Sans CJK SC"/>
        <family val="2"/>
      </rPr>
      <t xml:space="preserve">完成、无跨境；开通前复核 </t>
    </r>
    <r>
      <rPr>
        <sz val="9"/>
        <rFont val="微软雅黑"/>
        <family val="0"/>
        <charset val="1"/>
      </rPr>
      <t xml:space="preserve">/ 2026-11-28</t>
    </r>
  </si>
  <si>
    <t xml:space="preserve">不适用（50% 为 R2 边界）</t>
  </si>
  <si>
    <t xml:space="preserve">首期前完成 DPA 和开通核验；第二期前确认持续服务；续约前 60 日重新审批；退出按附件五。</t>
  </si>
  <si>
    <t xml:space="preserve">模拟授权 F / 2026-11-28</t>
  </si>
  <si>
    <r>
      <rPr>
        <sz val="9"/>
        <rFont val="微软雅黑"/>
        <family val="0"/>
        <charset val="1"/>
      </rPr>
      <t xml:space="preserve">SIM-</t>
    </r>
    <r>
      <rPr>
        <sz val="9"/>
        <rFont val="Noto Sans CJK SC"/>
        <family val="2"/>
      </rPr>
      <t xml:space="preserve">证据</t>
    </r>
    <r>
      <rPr>
        <sz val="9"/>
        <rFont val="微软雅黑"/>
        <family val="0"/>
        <charset val="1"/>
      </rPr>
      <t xml:space="preserve">/SAAS/APR-SAAS-001/</t>
    </r>
  </si>
  <si>
    <t xml:space="preserve">电子签；模拟观察日履行中。</t>
  </si>
  <si>
    <t xml:space="preserve">履约事项（一项义务一行）</t>
  </si>
  <si>
    <t xml:space="preserve">交付、验收、付款、保密、续约通知、SLA、导出、删除分别登记；完成或取消不显示逾期。提醒以评估日期（审批参数 B7）和提前量（B13）计算；续约事项的到期日填“通知截止日”，不填合同到期日。</t>
  </si>
  <si>
    <t xml:space="preserve">履约编号</t>
  </si>
  <si>
    <t xml:space="preserve">义务类型</t>
  </si>
  <si>
    <t xml:space="preserve">义务/节点</t>
  </si>
  <si>
    <t xml:space="preserve">责任人</t>
  </si>
  <si>
    <t xml:space="preserve">到期日（通知截止日/履行日）</t>
  </si>
  <si>
    <t xml:space="preserve">完成日期</t>
  </si>
  <si>
    <t xml:space="preserve">完成证据/位置</t>
  </si>
  <si>
    <t xml:space="preserve">逾期/提醒（公式）</t>
  </si>
  <si>
    <t xml:space="preserve">关联付款/金额（元）</t>
  </si>
  <si>
    <t xml:space="preserve">PERF-NDA-001</t>
  </si>
  <si>
    <t xml:space="preserve">披露管理</t>
  </si>
  <si>
    <t xml:space="preserve">建立披露清单并完成首次披露登记</t>
  </si>
  <si>
    <t xml:space="preserve">披露清单 v1.1、邮件记录</t>
  </si>
  <si>
    <t xml:space="preserve">PERF-NDA-002</t>
  </si>
  <si>
    <t xml:space="preserve">披露期间结束前确认停止披露</t>
  </si>
  <si>
    <t xml:space="preserve">模拟项目负责人</t>
  </si>
  <si>
    <t xml:space="preserve">待完成</t>
  </si>
  <si>
    <t xml:space="preserve">待补：停止披露确认邮件</t>
  </si>
  <si>
    <t xml:space="preserve">到期前确认停止披露。</t>
  </si>
  <si>
    <t xml:space="preserve">PERF-NDA-003</t>
  </si>
  <si>
    <t xml:space="preserve">权限管理</t>
  </si>
  <si>
    <t xml:space="preserve">年度访问权限复核</t>
  </si>
  <si>
    <t xml:space="preserve">待补：权限复核表</t>
  </si>
  <si>
    <t xml:space="preserve">观察日显示逾期。</t>
  </si>
  <si>
    <t xml:space="preserve">PERF-NDA-004</t>
  </si>
  <si>
    <t xml:space="preserve">保密期限</t>
  </si>
  <si>
    <t xml:space="preserve">普通信息保密期届满复核</t>
  </si>
  <si>
    <t xml:space="preserve">待补：分类与到期清单</t>
  </si>
  <si>
    <t xml:space="preserve">商业秘密不自动到期。</t>
  </si>
  <si>
    <t xml:space="preserve">PERF-NDA-005</t>
  </si>
  <si>
    <t xml:space="preserve">返还销毁</t>
  </si>
  <si>
    <t xml:space="preserve">协议终止后 30 日内返还或销毁（留存副本除外）并提交证明</t>
  </si>
  <si>
    <t xml:space="preserve">待补：销毁/返还证明</t>
  </si>
  <si>
    <t xml:space="preserve">对应模板第 7.1 条；届满日 2027-01-31 后 30 日。</t>
  </si>
  <si>
    <t xml:space="preserve">PERF-NDA-006</t>
  </si>
  <si>
    <t xml:space="preserve">留存副本保密复核与最终销毁</t>
  </si>
  <si>
    <t xml:space="preserve">待补：留存副本销毁证明</t>
  </si>
  <si>
    <t xml:space="preserve">留存副本继续保密至销毁。</t>
  </si>
  <si>
    <t xml:space="preserve">PERF-SVC-001</t>
  </si>
  <si>
    <t xml:space="preserve">签署归档</t>
  </si>
  <si>
    <t xml:space="preserve">完成签署并归档</t>
  </si>
  <si>
    <t xml:space="preserve">模拟合同管理员</t>
  </si>
  <si>
    <t xml:space="preserve">签署版、归档目录</t>
  </si>
  <si>
    <t xml:space="preserve">一式两份。</t>
  </si>
  <si>
    <t xml:space="preserve">PERF-SVC-002</t>
  </si>
  <si>
    <t xml:space="preserve">付款</t>
  </si>
  <si>
    <t xml:space="preserve">核验启动材料并支付首付款 36,000 元</t>
  </si>
  <si>
    <t xml:space="preserve">模拟业务负责人/财务</t>
  </si>
  <si>
    <t xml:space="preserve">启动计划、人员名单、访谈安排、发票、付款回单</t>
  </si>
  <si>
    <t xml:space="preserve">首付款 30%。</t>
  </si>
  <si>
    <t xml:space="preserve">PERF-SVC-003</t>
  </si>
  <si>
    <t xml:space="preserve">交付</t>
  </si>
  <si>
    <t xml:space="preserve">诊断报告交付</t>
  </si>
  <si>
    <t xml:space="preserve">模拟乙方项目经理</t>
  </si>
  <si>
    <t xml:space="preserve">诊断报告 v1.1、提交邮件</t>
  </si>
  <si>
    <t xml:space="preserve">PERF-SVC-004</t>
  </si>
  <si>
    <t xml:space="preserve">验收</t>
  </si>
  <si>
    <t xml:space="preserve">诊断报告首轮验收（不通过）</t>
  </si>
  <si>
    <t xml:space="preserve">模拟业务验收人</t>
  </si>
  <si>
    <t xml:space="preserve">验收单（不通过）、缺陷清单</t>
  </si>
  <si>
    <t xml:space="preserve">记录缺陷，不付款。</t>
  </si>
  <si>
    <t xml:space="preserve">PERF-SVC-005</t>
  </si>
  <si>
    <t xml:space="preserve">诊断报告整改与复验（通过）</t>
  </si>
  <si>
    <t xml:space="preserve">模拟乙方项目经理/验收人</t>
  </si>
  <si>
    <t xml:space="preserve">整改对照表、诊断报告 v1.1、复验单</t>
  </si>
  <si>
    <t xml:space="preserve">复验通过后才进入付款。</t>
  </si>
  <si>
    <t xml:space="preserve">PERF-SVC-006</t>
  </si>
  <si>
    <t xml:space="preserve">流程手册验收并支付第二笔 48,000 元</t>
  </si>
  <si>
    <t xml:space="preserve">流程手册、验收单、发票、付款回单</t>
  </si>
  <si>
    <t xml:space="preserve">第二笔 40%。</t>
  </si>
  <si>
    <t xml:space="preserve">PERF-SVC-007</t>
  </si>
  <si>
    <t xml:space="preserve">培训交付及验收</t>
  </si>
  <si>
    <t xml:space="preserve">模拟乙方讲师/业务验收人</t>
  </si>
  <si>
    <t xml:space="preserve">课件、签到表、测试结果、验收单</t>
  </si>
  <si>
    <t xml:space="preserve">PERF-SVC-008</t>
  </si>
  <si>
    <t xml:space="preserve">最终验收</t>
  </si>
  <si>
    <t xml:space="preserve">最终验收单、成果清单</t>
  </si>
  <si>
    <t xml:space="preserve">PERF-SVC-009</t>
  </si>
  <si>
    <t xml:space="preserve">支付尾款 36,000 元</t>
  </si>
  <si>
    <t xml:space="preserve">模拟财务</t>
  </si>
  <si>
    <t xml:space="preserve">发票、付款回单、结项审批</t>
  </si>
  <si>
    <t xml:space="preserve">尾款 30%。</t>
  </si>
  <si>
    <t xml:space="preserve">PERF-SVC-010</t>
  </si>
  <si>
    <t xml:space="preserve">结项归档</t>
  </si>
  <si>
    <t xml:space="preserve">结项、归档、数据返还/销毁</t>
  </si>
  <si>
    <t xml:space="preserve">模拟合同管理员/法务</t>
  </si>
  <si>
    <t xml:space="preserve">结项记录、归档目录、返还/销毁证明</t>
  </si>
  <si>
    <t xml:space="preserve">PERF-SAAS-001</t>
  </si>
  <si>
    <t xml:space="preserve">签署版、电子签证据包</t>
  </si>
  <si>
    <t xml:space="preserve">电子签。</t>
  </si>
  <si>
    <t xml:space="preserve">PERF-SAAS-002</t>
  </si>
  <si>
    <t xml:space="preserve">开通验收</t>
  </si>
  <si>
    <r>
      <rPr>
        <sz val="9"/>
        <rFont val="微软雅黑"/>
        <family val="0"/>
        <charset val="1"/>
      </rPr>
      <t xml:space="preserve">12</t>
    </r>
    <r>
      <rPr>
        <sz val="9"/>
        <rFont val="Noto Sans CJK SC"/>
        <family val="2"/>
      </rPr>
      <t xml:space="preserve">月</t>
    </r>
    <r>
      <rPr>
        <sz val="9"/>
        <rFont val="微软雅黑"/>
        <family val="0"/>
        <charset val="1"/>
      </rPr>
      <t xml:space="preserve">1</t>
    </r>
    <r>
      <rPr>
        <sz val="9"/>
        <rFont val="Noto Sans CJK SC"/>
        <family val="2"/>
      </rPr>
      <t xml:space="preserve">日开通核验通过；轻微缺陷</t>
    </r>
    <r>
      <rPr>
        <sz val="9"/>
        <rFont val="微软雅黑"/>
        <family val="0"/>
        <charset val="1"/>
      </rPr>
      <t xml:space="preserve">12</t>
    </r>
    <r>
      <rPr>
        <sz val="9"/>
        <rFont val="Noto Sans CJK SC"/>
        <family val="2"/>
      </rPr>
      <t xml:space="preserve">月</t>
    </r>
    <r>
      <rPr>
        <sz val="9"/>
        <rFont val="微软雅黑"/>
        <family val="0"/>
        <charset val="1"/>
      </rPr>
      <t xml:space="preserve">15</t>
    </r>
    <r>
      <rPr>
        <sz val="9"/>
        <rFont val="Noto Sans CJK SC"/>
        <family val="2"/>
      </rPr>
      <t xml:space="preserve">日关闭</t>
    </r>
  </si>
  <si>
    <t xml:space="preserve">模拟 IT/采购</t>
  </si>
  <si>
    <t xml:space="preserve">开通核验单、缺陷整改记录</t>
  </si>
  <si>
    <t xml:space="preserve">开通确认不替代持续 SLA。</t>
  </si>
  <si>
    <t xml:space="preserve">PERF-SAAS-003</t>
  </si>
  <si>
    <t xml:space="preserve">支付首期 48,000 元</t>
  </si>
  <si>
    <t xml:space="preserve">发票、开通核验单、付款回单</t>
  </si>
  <si>
    <r>
      <rPr>
        <sz val="9"/>
        <rFont val="微软雅黑"/>
        <family val="0"/>
        <charset val="1"/>
      </rPr>
      <t xml:space="preserve">50% </t>
    </r>
    <r>
      <rPr>
        <sz val="9"/>
        <rFont val="Noto Sans CJK SC"/>
        <family val="2"/>
      </rPr>
      <t xml:space="preserve">首期。</t>
    </r>
  </si>
  <si>
    <t xml:space="preserve">PERF-SAAS-004</t>
  </si>
  <si>
    <t xml:space="preserve">SLA</t>
  </si>
  <si>
    <t xml:space="preserve">月度服务报告与 SLA 核对（2026-12）</t>
  </si>
  <si>
    <t xml:space="preserve">月度报告、监控记录</t>
  </si>
  <si>
    <t xml:space="preserve">可用性 99.98%，无抵扣。</t>
  </si>
  <si>
    <t xml:space="preserve">PERF-SAAS-005</t>
  </si>
  <si>
    <r>
      <rPr>
        <sz val="9"/>
        <rFont val="微软雅黑"/>
        <family val="0"/>
        <charset val="1"/>
      </rPr>
      <t xml:space="preserve">SLA </t>
    </r>
    <r>
      <rPr>
        <sz val="9"/>
        <rFont val="Noto Sans CJK SC"/>
        <family val="2"/>
      </rPr>
      <t xml:space="preserve">不达标月份抵扣申请（</t>
    </r>
    <r>
      <rPr>
        <sz val="9"/>
        <rFont val="微软雅黑"/>
        <family val="0"/>
        <charset val="1"/>
      </rPr>
      <t xml:space="preserve">2027-04</t>
    </r>
    <r>
      <rPr>
        <sz val="9"/>
        <rFont val="Noto Sans CJK SC"/>
        <family val="2"/>
      </rPr>
      <t xml:space="preserve">，</t>
    </r>
    <r>
      <rPr>
        <sz val="9"/>
        <rFont val="微软雅黑"/>
        <family val="0"/>
        <charset val="1"/>
      </rPr>
      <t xml:space="preserve">99.62%</t>
    </r>
    <r>
      <rPr>
        <sz val="9"/>
        <rFont val="Noto Sans CJK SC"/>
        <family val="2"/>
      </rPr>
      <t xml:space="preserve">）</t>
    </r>
  </si>
  <si>
    <t xml:space="preserve">待补：月度报告、故障记录、抵扣计算</t>
  </si>
  <si>
    <t xml:space="preserve">抵扣 5%×8,000=400 元。</t>
  </si>
  <si>
    <t xml:space="preserve">PERF-SAAS-006</t>
  </si>
  <si>
    <t xml:space="preserve">第二期应付48,000；SLA抵扣400后实付47,600</t>
  </si>
  <si>
    <t xml:space="preserve">待补：发票、持续服务确认</t>
  </si>
  <si>
    <r>
      <rPr>
        <sz val="9"/>
        <rFont val="微软雅黑"/>
        <family val="0"/>
        <charset val="1"/>
      </rPr>
      <t xml:space="preserve">50% </t>
    </r>
    <r>
      <rPr>
        <sz val="9"/>
        <rFont val="Noto Sans CJK SC"/>
        <family val="2"/>
      </rPr>
      <t xml:space="preserve">第二期。</t>
    </r>
  </si>
  <si>
    <t xml:space="preserve">PERF-SAAS-007</t>
  </si>
  <si>
    <t xml:space="preserve">续约通知</t>
  </si>
  <si>
    <t xml:space="preserve">续约/不续约书面决定截止日（到期前 60 日）</t>
  </si>
  <si>
    <t xml:space="preserve">待补：续约评估、预算和审批</t>
  </si>
  <si>
    <t xml:space="preserve">到期日 2027-11-30；通知截止日 2027-10-01。</t>
  </si>
  <si>
    <t xml:space="preserve">PERF-SAAS-008</t>
  </si>
  <si>
    <t xml:space="preserve">数据导出</t>
  </si>
  <si>
    <t xml:space="preserve">终止后 30 日内完成数据导出（CSV/JSON）</t>
  </si>
  <si>
    <t xml:space="preserve">模拟服务商/IT</t>
  </si>
  <si>
    <t xml:space="preserve">待补：导出包、记录数、校验值</t>
  </si>
  <si>
    <t xml:space="preserve">模拟推演，不是真实事件。</t>
  </si>
  <si>
    <t xml:space="preserve">PERF-SAAS-009</t>
  </si>
  <si>
    <t xml:space="preserve">过渡访问</t>
  </si>
  <si>
    <t xml:space="preserve">终止后 60 日过渡访问与迁移协助结束</t>
  </si>
  <si>
    <t xml:space="preserve">待补：迁移记录、支持工单</t>
  </si>
  <si>
    <t xml:space="preserve">模拟推演。</t>
  </si>
  <si>
    <t xml:space="preserve">PERF-SAAS-010</t>
  </si>
  <si>
    <t xml:space="preserve">删除</t>
  </si>
  <si>
    <t xml:space="preserve">在线删除及备份证明核验；未清除备份另行跟踪至最迟2028-04-28</t>
  </si>
  <si>
    <t xml:space="preserve">模拟服务商</t>
  </si>
  <si>
    <t xml:space="preserve">待补：删除证明、备份轮转记录</t>
  </si>
  <si>
    <t xml:space="preserve">模拟推演；备份最长 90 日。</t>
  </si>
  <si>
    <t xml:space="preserve">PERF-SAAS-011</t>
  </si>
  <si>
    <t xml:space="preserve">费用结算</t>
  </si>
  <si>
    <t xml:space="preserve">多退少补结算并关闭项目</t>
  </si>
  <si>
    <t xml:space="preserve">待补：结算单、退款/补款凭证</t>
  </si>
  <si>
    <t xml:space="preserve">模拟案例：NDA、服务采购与 SaaS 采购</t>
  </si>
  <si>
    <t xml:space="preserve">全部主体、人员、金额、日期和审批均为模拟；不对应真实交易或真实签署。本表只做跨表对应和核算，不重复填写。合同台账、偏离、审批、履约的最终数据以各表为准。</t>
  </si>
  <si>
    <t xml:space="preserve">一、三例对照</t>
  </si>
  <si>
    <t xml:space="preserve">维度</t>
  </si>
  <si>
    <t xml:space="preserve">关联表</t>
  </si>
  <si>
    <t xml:space="preserve">第 5—7 行</t>
  </si>
  <si>
    <t xml:space="preserve">类型/角色</t>
  </si>
  <si>
    <t xml:space="preserve">金额/累计承诺</t>
  </si>
  <si>
    <t xml:space="preserve">合同台账 H/J</t>
  </si>
  <si>
    <r>
      <rPr>
        <sz val="9"/>
        <rFont val="微软雅黑"/>
        <family val="0"/>
        <charset val="1"/>
      </rPr>
      <t xml:space="preserve">NDA </t>
    </r>
    <r>
      <rPr>
        <sz val="9"/>
        <rFont val="Noto Sans CJK SC"/>
        <family val="2"/>
      </rPr>
      <t xml:space="preserve">金额留空</t>
    </r>
  </si>
  <si>
    <t xml:space="preserve">期限/预付款</t>
  </si>
  <si>
    <t xml:space="preserve">合同台账 L/O</t>
  </si>
  <si>
    <t xml:space="preserve">模板/合同版本</t>
  </si>
  <si>
    <t xml:space="preserve">合同台账 R/S</t>
  </si>
  <si>
    <t xml:space="preserve">路由/触发项</t>
  </si>
  <si>
    <t xml:space="preserve">合同台账 AC/AD</t>
  </si>
  <si>
    <t xml:space="preserve">最终偏离/谈判记录</t>
  </si>
  <si>
    <t xml:space="preserve">合同台账 X；偏离明细</t>
  </si>
  <si>
    <t xml:space="preserve">含拒绝提议</t>
  </si>
  <si>
    <t xml:space="preserve">审批版本核验</t>
  </si>
  <si>
    <t xml:space="preserve">审批记录 O</t>
  </si>
  <si>
    <t xml:space="preserve">签署方式</t>
  </si>
  <si>
    <t xml:space="preserve">电子签</t>
  </si>
  <si>
    <t xml:space="preserve">纸质</t>
  </si>
  <si>
    <t xml:space="preserve">合同台账 AH</t>
  </si>
  <si>
    <t xml:space="preserve">履约事项数</t>
  </si>
  <si>
    <t xml:space="preserve">观察日状态</t>
  </si>
  <si>
    <t xml:space="preserve">合同台账 T</t>
  </si>
  <si>
    <t xml:space="preserve">评估日 2027-01-26</t>
  </si>
  <si>
    <t xml:space="preserve">二、金额核算</t>
  </si>
  <si>
    <t xml:space="preserve">项目</t>
  </si>
  <si>
    <t xml:space="preserve">公式/数值</t>
  </si>
  <si>
    <t xml:space="preserve">预期</t>
  </si>
  <si>
    <t xml:space="preserve">核对</t>
  </si>
  <si>
    <t xml:space="preserve">服务合同三期合计</t>
  </si>
  <si>
    <t xml:space="preserve">30%/40%/30%</t>
  </si>
  <si>
    <t xml:space="preserve">服务合同台账金额</t>
  </si>
  <si>
    <t xml:space="preserve">含税总价</t>
  </si>
  <si>
    <r>
      <rPr>
        <sz val="9"/>
        <rFont val="微软雅黑"/>
        <family val="0"/>
        <charset val="1"/>
      </rPr>
      <t xml:space="preserve">SaaS </t>
    </r>
    <r>
      <rPr>
        <sz val="9"/>
        <rFont val="Noto Sans CJK SC"/>
        <family val="2"/>
      </rPr>
      <t xml:space="preserve">年度费用</t>
    </r>
  </si>
  <si>
    <r>
      <rPr>
        <sz val="9"/>
        <rFont val="微软雅黑"/>
        <family val="0"/>
        <charset val="1"/>
      </rPr>
      <t xml:space="preserve">80 </t>
    </r>
    <r>
      <rPr>
        <sz val="9"/>
        <rFont val="Noto Sans CJK SC"/>
        <family val="2"/>
      </rPr>
      <t xml:space="preserve">账号</t>
    </r>
    <r>
      <rPr>
        <sz val="9"/>
        <rFont val="微软雅黑"/>
        <family val="0"/>
        <charset val="1"/>
      </rPr>
      <t xml:space="preserve">×100 </t>
    </r>
    <r>
      <rPr>
        <sz val="9"/>
        <rFont val="Noto Sans CJK SC"/>
        <family val="2"/>
      </rPr>
      <t xml:space="preserve">元</t>
    </r>
    <r>
      <rPr>
        <sz val="9"/>
        <rFont val="微软雅黑"/>
        <family val="0"/>
        <charset val="1"/>
      </rPr>
      <t xml:space="preserve">/</t>
    </r>
    <r>
      <rPr>
        <sz val="9"/>
        <rFont val="Noto Sans CJK SC"/>
        <family val="2"/>
      </rPr>
      <t xml:space="preserve">月</t>
    </r>
    <r>
      <rPr>
        <sz val="9"/>
        <rFont val="微软雅黑"/>
        <family val="0"/>
        <charset val="1"/>
      </rPr>
      <t xml:space="preserve">×12 </t>
    </r>
    <r>
      <rPr>
        <sz val="9"/>
        <rFont val="Noto Sans CJK SC"/>
        <family val="2"/>
      </rPr>
      <t xml:space="preserve">月</t>
    </r>
  </si>
  <si>
    <r>
      <rPr>
        <sz val="9"/>
        <rFont val="微软雅黑"/>
        <family val="0"/>
        <charset val="1"/>
      </rPr>
      <t xml:space="preserve">SaaS </t>
    </r>
    <r>
      <rPr>
        <sz val="9"/>
        <rFont val="Noto Sans CJK SC"/>
        <family val="2"/>
      </rPr>
      <t xml:space="preserve">两期合计</t>
    </r>
  </si>
  <si>
    <t xml:space="preserve">50%/50%</t>
  </si>
  <si>
    <r>
      <rPr>
        <sz val="9"/>
        <rFont val="微软雅黑"/>
        <family val="0"/>
        <charset val="1"/>
      </rPr>
      <t xml:space="preserve">SaaS </t>
    </r>
    <r>
      <rPr>
        <sz val="9"/>
        <rFont val="Noto Sans CJK SC"/>
        <family val="2"/>
      </rPr>
      <t xml:space="preserve">台账金额</t>
    </r>
  </si>
  <si>
    <t xml:space="preserve">三、SaaS SLA 抵扣计算（2027-04 模拟）</t>
  </si>
  <si>
    <t xml:space="preserve">计算</t>
  </si>
  <si>
    <t xml:space="preserve">月度服务费</t>
  </si>
  <si>
    <t xml:space="preserve">96,000 ÷ 12</t>
  </si>
  <si>
    <t xml:space="preserve">年度费用平均</t>
  </si>
  <si>
    <t xml:space="preserve">月度总分钟数</t>
  </si>
  <si>
    <r>
      <rPr>
        <sz val="9"/>
        <rFont val="微软雅黑"/>
        <family val="0"/>
        <charset val="1"/>
      </rPr>
      <t xml:space="preserve">30 </t>
    </r>
    <r>
      <rPr>
        <sz val="9"/>
        <rFont val="Noto Sans CJK SC"/>
        <family val="2"/>
      </rPr>
      <t xml:space="preserve">天</t>
    </r>
    <r>
      <rPr>
        <sz val="9"/>
        <rFont val="微软雅黑"/>
        <family val="0"/>
        <charset val="1"/>
      </rPr>
      <t xml:space="preserve">×24×60</t>
    </r>
  </si>
  <si>
    <t xml:space="preserve">按 30 天模拟</t>
  </si>
  <si>
    <t xml:space="preserve">不可用分钟数</t>
  </si>
  <si>
    <t xml:space="preserve">故障与超限维护</t>
  </si>
  <si>
    <t xml:space="preserve">模拟值</t>
  </si>
  <si>
    <t xml:space="preserve">可用性</t>
  </si>
  <si>
    <t xml:space="preserve">(43,200−164) ÷ 43,200</t>
  </si>
  <si>
    <t xml:space="preserve">99.62%</t>
  </si>
  <si>
    <t xml:space="preserve">抵扣档位</t>
  </si>
  <si>
    <t xml:space="preserve">5%</t>
  </si>
  <si>
    <t xml:space="preserve">99.5%—&lt;99.9%</t>
  </si>
  <si>
    <t xml:space="preserve">按 SLA 表</t>
  </si>
  <si>
    <t xml:space="preserve">抵扣金额</t>
  </si>
  <si>
    <t xml:space="preserve">8,000×5%</t>
  </si>
  <si>
    <t xml:space="preserve">下一期账单扣减</t>
  </si>
  <si>
    <t xml:space="preserve">四、SaaS 续约与退出（模拟推演）</t>
  </si>
  <si>
    <t xml:space="preserve">事项</t>
  </si>
  <si>
    <t xml:space="preserve">日期/数值</t>
  </si>
  <si>
    <t xml:space="preserve">决定/标准</t>
  </si>
  <si>
    <t xml:space="preserve">证据</t>
  </si>
  <si>
    <t xml:space="preserve">续约通知截止日</t>
  </si>
  <si>
    <t xml:space="preserve">到期前 60 日</t>
  </si>
  <si>
    <t xml:space="preserve">续约评估、预算和审批</t>
  </si>
  <si>
    <t xml:space="preserve">合同到期 2027-11-30</t>
  </si>
  <si>
    <t xml:space="preserve">续约报价</t>
  </si>
  <si>
    <r>
      <rPr>
        <sz val="9"/>
        <rFont val="微软雅黑"/>
        <family val="0"/>
        <charset val="1"/>
      </rPr>
      <t xml:space="preserve">80×105×12</t>
    </r>
    <r>
      <rPr>
        <sz val="9"/>
        <rFont val="Noto Sans CJK SC"/>
        <family val="2"/>
      </rPr>
      <t xml:space="preserve">；涨幅 </t>
    </r>
    <r>
      <rPr>
        <sz val="9"/>
        <rFont val="微软雅黑"/>
        <family val="0"/>
        <charset val="1"/>
      </rPr>
      <t xml:space="preserve">5%</t>
    </r>
  </si>
  <si>
    <t xml:space="preserve">订购单/报价单</t>
  </si>
  <si>
    <t xml:space="preserve">若续约，金额 100,800 元，R2</t>
  </si>
  <si>
    <t xml:space="preserve">续约决定</t>
  </si>
  <si>
    <t xml:space="preserve">不续约</t>
  </si>
  <si>
    <t xml:space="preserve">业务整合，转为其他系统</t>
  </si>
  <si>
    <t xml:space="preserve">书面决定、审批记录</t>
  </si>
  <si>
    <t xml:space="preserve">模拟决定，不是真实业务</t>
  </si>
  <si>
    <t xml:space="preserve">导出格式/窗口</t>
  </si>
  <si>
    <r>
      <rPr>
        <sz val="9"/>
        <rFont val="微软雅黑"/>
        <family val="0"/>
        <charset val="1"/>
      </rPr>
      <t xml:space="preserve">CSV + JSON</t>
    </r>
    <r>
      <rPr>
        <sz val="9"/>
        <rFont val="Noto Sans CJK SC"/>
        <family val="2"/>
      </rPr>
      <t xml:space="preserve">；</t>
    </r>
    <r>
      <rPr>
        <sz val="9"/>
        <rFont val="微软雅黑"/>
        <family val="0"/>
        <charset val="1"/>
      </rPr>
      <t xml:space="preserve">30 </t>
    </r>
    <r>
      <rPr>
        <sz val="9"/>
        <rFont val="Noto Sans CJK SC"/>
        <family val="2"/>
      </rPr>
      <t xml:space="preserve">日</t>
    </r>
  </si>
  <si>
    <t xml:space="preserve">终止后 30 日内</t>
  </si>
  <si>
    <t xml:space="preserve">导出包、记录数、校验值</t>
  </si>
  <si>
    <t xml:space="preserve">附件五</t>
  </si>
  <si>
    <r>
      <rPr>
        <sz val="9"/>
        <rFont val="微软雅黑"/>
        <family val="0"/>
        <charset val="1"/>
      </rPr>
      <t xml:space="preserve">60 </t>
    </r>
    <r>
      <rPr>
        <sz val="9"/>
        <rFont val="Noto Sans CJK SC"/>
        <family val="2"/>
      </rPr>
      <t xml:space="preserve">日</t>
    </r>
  </si>
  <si>
    <t xml:space="preserve">至 2028-01-29</t>
  </si>
  <si>
    <t xml:space="preserve">迁移记录、工单</t>
  </si>
  <si>
    <t xml:space="preserve">删除/证明</t>
  </si>
  <si>
    <t xml:space="preserve">过渡后30日内在线删除；隔离备份自过渡结束起≤90日</t>
  </si>
  <si>
    <r>
      <rPr>
        <sz val="9"/>
        <rFont val="微软雅黑"/>
        <family val="0"/>
        <charset val="1"/>
      </rPr>
      <t xml:space="preserve">2028-02-28</t>
    </r>
    <r>
      <rPr>
        <sz val="9"/>
        <rFont val="Noto Sans CJK SC"/>
        <family val="2"/>
      </rPr>
      <t xml:space="preserve">在线删除；备份最迟</t>
    </r>
    <r>
      <rPr>
        <sz val="9"/>
        <rFont val="微软雅黑"/>
        <family val="0"/>
        <charset val="1"/>
      </rPr>
      <t xml:space="preserve">2028-04-28</t>
    </r>
  </si>
  <si>
    <t xml:space="preserve">删除证明、轮转记录</t>
  </si>
  <si>
    <t xml:space="preserve">模拟推演</t>
  </si>
  <si>
    <t xml:space="preserve">第二期实付（模拟推演）</t>
  </si>
  <si>
    <t xml:space="preserve">试填核验：边界、异常、暂停、版本、提醒和合计</t>
  </si>
  <si>
    <t xml:space="preserve">预期值按当前模拟参数（10 万/50 万、30%/50%、12 个月、30 天提醒）独立设置；路由实测引用审批参数，判定列比较实测与预期。全部为模拟测试数据。</t>
  </si>
  <si>
    <r>
      <rPr>
        <b val="true"/>
        <sz val="10"/>
        <color rgb="FF2E4B66"/>
        <rFont val="微软雅黑"/>
        <family val="0"/>
        <charset val="1"/>
      </rPr>
      <t xml:space="preserve">A. </t>
    </r>
    <r>
      <rPr>
        <b val="true"/>
        <sz val="10"/>
        <color rgb="FF2E4B66"/>
        <rFont val="Noto Sans CJK SC"/>
        <family val="2"/>
      </rPr>
      <t xml:space="preserve">审批路由边界测试</t>
    </r>
  </si>
  <si>
    <t xml:space="preserve">用例</t>
  </si>
  <si>
    <t xml:space="preserve">场景说明</t>
  </si>
  <si>
    <t xml:space="preserve">实质偏离数</t>
  </si>
  <si>
    <t xml:space="preserve">超出可让步</t>
  </si>
  <si>
    <t xml:space="preserve">批准条件落实</t>
  </si>
  <si>
    <t xml:space="preserve">签署版一致</t>
  </si>
  <si>
    <t xml:space="preserve">必填完整</t>
  </si>
  <si>
    <t xml:space="preserve">编号重复</t>
  </si>
  <si>
    <t xml:space="preserve">路由实测（公式）</t>
  </si>
  <si>
    <t xml:space="preserve">预期路由</t>
  </si>
  <si>
    <t xml:space="preserve">判定</t>
  </si>
  <si>
    <t xml:space="preserve">T01</t>
  </si>
  <si>
    <t xml:space="preserve">金额 99,999.99，低于 R1 上限</t>
  </si>
  <si>
    <t xml:space="preserve">不适用（未签署）</t>
  </si>
  <si>
    <t xml:space="preserve">边界值；不因接近上限自动升级。</t>
  </si>
  <si>
    <t xml:space="preserve">T02</t>
  </si>
  <si>
    <t xml:space="preserve">金额 100,000，正好等于 R1 上限</t>
  </si>
  <si>
    <t xml:space="preserve">含上限。</t>
  </si>
  <si>
    <t xml:space="preserve">T03</t>
  </si>
  <si>
    <t xml:space="preserve">金额 100,000.01，超过 R1</t>
  </si>
  <si>
    <t xml:space="preserve">超过 0.01 即触发 R2。</t>
  </si>
  <si>
    <t xml:space="preserve">T04</t>
  </si>
  <si>
    <t xml:space="preserve">金额 500,000，正好等于 R2 上限</t>
  </si>
  <si>
    <t xml:space="preserve">不超过 R2 上限。</t>
  </si>
  <si>
    <t xml:space="preserve">T05</t>
  </si>
  <si>
    <t xml:space="preserve">金额 500,000.01，超过 R2</t>
  </si>
  <si>
    <t xml:space="preserve">超过 0.01 即升级。</t>
  </si>
  <si>
    <t xml:space="preserve">T06</t>
  </si>
  <si>
    <t xml:space="preserve">预付款 30%，不触发</t>
  </si>
  <si>
    <t xml:space="preserve">等于提醒线不触发。</t>
  </si>
  <si>
    <t xml:space="preserve">T07</t>
  </si>
  <si>
    <t xml:space="preserve">预付款 30.01%，触发 R2</t>
  </si>
  <si>
    <t xml:space="preserve">超过 R2 线。</t>
  </si>
  <si>
    <t xml:space="preserve">T08</t>
  </si>
  <si>
    <t xml:space="preserve">预付款 50%，仍为 R2（边界）</t>
  </si>
  <si>
    <t xml:space="preserve">等于 R3 线不触发 R3。</t>
  </si>
  <si>
    <t xml:space="preserve">T09</t>
  </si>
  <si>
    <t xml:space="preserve">预付款 50.01%，触发 R3</t>
  </si>
  <si>
    <t xml:space="preserve">超过 50% 升级。</t>
  </si>
  <si>
    <t xml:space="preserve">T10</t>
  </si>
  <si>
    <t xml:space="preserve">期限 12 个月，不触发</t>
  </si>
  <si>
    <t xml:space="preserve">T11</t>
  </si>
  <si>
    <t xml:space="preserve">期限 13 个月，触发 R2</t>
  </si>
  <si>
    <t xml:space="preserve">超过 12 个月。</t>
  </si>
  <si>
    <t xml:space="preserve">T12</t>
  </si>
  <si>
    <r>
      <rPr>
        <sz val="9"/>
        <rFont val="微软雅黑"/>
        <family val="0"/>
        <charset val="1"/>
      </rPr>
      <t xml:space="preserve">NDA </t>
    </r>
    <r>
      <rPr>
        <sz val="9"/>
        <rFont val="Noto Sans CJK SC"/>
        <family val="2"/>
      </rPr>
      <t xml:space="preserve">无价款，金额不适用且留空，无偏离</t>
    </r>
  </si>
  <si>
    <r>
      <rPr>
        <sz val="9"/>
        <rFont val="微软雅黑"/>
        <family val="0"/>
        <charset val="1"/>
      </rPr>
      <t xml:space="preserve">NDA </t>
    </r>
    <r>
      <rPr>
        <sz val="9"/>
        <rFont val="Noto Sans CJK SC"/>
        <family val="2"/>
      </rPr>
      <t xml:space="preserve">不以零金额替代。</t>
    </r>
  </si>
  <si>
    <t xml:space="preserve">T13</t>
  </si>
  <si>
    <r>
      <rPr>
        <sz val="9"/>
        <rFont val="微软雅黑"/>
        <family val="0"/>
        <charset val="1"/>
      </rPr>
      <t xml:space="preserve">NDA </t>
    </r>
    <r>
      <rPr>
        <sz val="9"/>
        <rFont val="Noto Sans CJK SC"/>
        <family val="2"/>
      </rPr>
      <t xml:space="preserve">金额填 </t>
    </r>
    <r>
      <rPr>
        <sz val="9"/>
        <rFont val="微软雅黑"/>
        <family val="0"/>
        <charset val="1"/>
      </rPr>
      <t xml:space="preserve">0</t>
    </r>
    <r>
      <rPr>
        <sz val="9"/>
        <rFont val="Noto Sans CJK SC"/>
        <family val="2"/>
      </rPr>
      <t xml:space="preserve">，应提示补充而非放行</t>
    </r>
  </si>
  <si>
    <t xml:space="preserve">零金额</t>
  </si>
  <si>
    <t xml:space="preserve">待补充</t>
  </si>
  <si>
    <r>
      <rPr>
        <sz val="9"/>
        <rFont val="微软雅黑"/>
        <family val="0"/>
        <charset val="1"/>
      </rPr>
      <t xml:space="preserve">NDA </t>
    </r>
    <r>
      <rPr>
        <sz val="9"/>
        <rFont val="Noto Sans CJK SC"/>
        <family val="2"/>
      </rPr>
      <t xml:space="preserve">应填“不适用”并留空。</t>
    </r>
  </si>
  <si>
    <t xml:space="preserve">T14</t>
  </si>
  <si>
    <t xml:space="preserve">金额未确定，转人工判断</t>
  </si>
  <si>
    <t xml:space="preserve">未确定</t>
  </si>
  <si>
    <t xml:space="preserve">人工判断（HOLD）：金额未确定</t>
  </si>
  <si>
    <t xml:space="preserve">不得自动放行。</t>
  </si>
  <si>
    <t xml:space="preserve">T15</t>
  </si>
  <si>
    <t xml:space="preserve">非人民币，转人工判断</t>
  </si>
  <si>
    <t xml:space="preserve">USD</t>
  </si>
  <si>
    <t xml:space="preserve">人工判断（HOLD）：非人民币</t>
  </si>
  <si>
    <t xml:space="preserve">不套用人民币档位。</t>
  </si>
  <si>
    <t xml:space="preserve">T16</t>
  </si>
  <si>
    <t xml:space="preserve">负金额，应报错</t>
  </si>
  <si>
    <t xml:space="preserve">错误：金额</t>
  </si>
  <si>
    <t xml:space="preserve">输入错误。</t>
  </si>
  <si>
    <t xml:space="preserve">T17</t>
  </si>
  <si>
    <t xml:space="preserve">重复编号，应报错</t>
  </si>
  <si>
    <t xml:space="preserve">错误：编号重复</t>
  </si>
  <si>
    <t xml:space="preserve">编号唯一。</t>
  </si>
  <si>
    <t xml:space="preserve">T18</t>
  </si>
  <si>
    <t xml:space="preserve">多条件叠加：12 万+13 月+40%+偏离</t>
  </si>
  <si>
    <t xml:space="preserve">取最高，仍为 R2。</t>
  </si>
  <si>
    <t xml:space="preserve">T19</t>
  </si>
  <si>
    <t xml:space="preserve">多条件叠加：60 万+60%+超可让步</t>
  </si>
  <si>
    <r>
      <rPr>
        <sz val="9"/>
        <rFont val="微软雅黑"/>
        <family val="0"/>
        <charset val="1"/>
      </rPr>
      <t xml:space="preserve">R3</t>
    </r>
    <r>
      <rPr>
        <sz val="9"/>
        <rFont val="Noto Sans CJK SC"/>
        <family val="2"/>
      </rPr>
      <t xml:space="preserve">；</t>
    </r>
    <r>
      <rPr>
        <sz val="9"/>
        <rFont val="微软雅黑"/>
        <family val="0"/>
        <charset val="1"/>
      </rPr>
      <t xml:space="preserve">R2 </t>
    </r>
    <r>
      <rPr>
        <sz val="9"/>
        <rFont val="Noto Sans CJK SC"/>
        <family val="2"/>
      </rPr>
      <t xml:space="preserve">审查不能跳过。</t>
    </r>
  </si>
  <si>
    <t xml:space="preserve">T20</t>
  </si>
  <si>
    <t xml:space="preserve">专项风险未完成，暂停</t>
  </si>
  <si>
    <t xml:space="preserve">个人信息</t>
  </si>
  <si>
    <t xml:space="preserve">未完成</t>
  </si>
  <si>
    <t xml:space="preserve">暂停：专项未完成</t>
  </si>
  <si>
    <t xml:space="preserve">不能靠升级放行。</t>
  </si>
  <si>
    <t xml:space="preserve">T21</t>
  </si>
  <si>
    <t xml:space="preserve">批准条件未落实，暂停</t>
  </si>
  <si>
    <t xml:space="preserve">暂停：批准条件未落实</t>
  </si>
  <si>
    <t xml:space="preserve">条件落实后再判断。</t>
  </si>
  <si>
    <t xml:space="preserve">T22</t>
  </si>
  <si>
    <t xml:space="preserve">签署版与批准版不一致，暂停</t>
  </si>
  <si>
    <t xml:space="preserve">暂停：签署版不一致</t>
  </si>
  <si>
    <t xml:space="preserve">重新定稿或补充审批。</t>
  </si>
  <si>
    <t xml:space="preserve">T23</t>
  </si>
  <si>
    <r>
      <rPr>
        <sz val="9"/>
        <rFont val="微软雅黑"/>
        <family val="0"/>
        <charset val="1"/>
      </rPr>
      <t xml:space="preserve">SaaS </t>
    </r>
    <r>
      <rPr>
        <sz val="9"/>
        <rFont val="Noto Sans CJK SC"/>
        <family val="2"/>
      </rPr>
      <t xml:space="preserve">金额 </t>
    </r>
    <r>
      <rPr>
        <sz val="9"/>
        <rFont val="微软雅黑"/>
        <family val="0"/>
        <charset val="1"/>
      </rPr>
      <t xml:space="preserve">96,000</t>
    </r>
    <r>
      <rPr>
        <sz val="9"/>
        <rFont val="Noto Sans CJK SC"/>
        <family val="2"/>
      </rPr>
      <t xml:space="preserve">，仍进入 </t>
    </r>
    <r>
      <rPr>
        <sz val="9"/>
        <rFont val="微软雅黑"/>
        <family val="0"/>
        <charset val="1"/>
      </rPr>
      <t xml:space="preserve">R2</t>
    </r>
  </si>
  <si>
    <r>
      <rPr>
        <sz val="9"/>
        <rFont val="微软雅黑"/>
        <family val="0"/>
        <charset val="1"/>
      </rPr>
      <t xml:space="preserve">SaaS </t>
    </r>
    <r>
      <rPr>
        <sz val="9"/>
        <rFont val="Noto Sans CJK SC"/>
        <family val="2"/>
      </rPr>
      <t xml:space="preserve">限定范围</t>
    </r>
    <r>
      <rPr>
        <sz val="9"/>
        <rFont val="微软雅黑"/>
        <family val="0"/>
        <charset val="1"/>
      </rPr>
      <t xml:space="preserve">+50% </t>
    </r>
    <r>
      <rPr>
        <sz val="9"/>
        <rFont val="Noto Sans CJK SC"/>
        <family val="2"/>
      </rPr>
      <t xml:space="preserve">预付。</t>
    </r>
  </si>
  <si>
    <t xml:space="preserve">T24</t>
  </si>
  <si>
    <t xml:space="preserve">服务合同金额口径“不适用”，应补充</t>
  </si>
  <si>
    <t xml:space="preserve">待补充：金额口径</t>
  </si>
  <si>
    <t xml:space="preserve">仅 NDA 可用不适用。</t>
  </si>
  <si>
    <t xml:space="preserve">T25</t>
  </si>
  <si>
    <r>
      <rPr>
        <sz val="9"/>
        <rFont val="微软雅黑"/>
        <family val="0"/>
        <charset val="1"/>
      </rPr>
      <t xml:space="preserve">SaaS 51% </t>
    </r>
    <r>
      <rPr>
        <sz val="9"/>
        <rFont val="Noto Sans CJK SC"/>
        <family val="2"/>
      </rPr>
      <t xml:space="preserve">预付，试走 </t>
    </r>
    <r>
      <rPr>
        <sz val="9"/>
        <rFont val="微软雅黑"/>
        <family val="0"/>
        <charset val="1"/>
      </rPr>
      <t xml:space="preserve">R3</t>
    </r>
  </si>
  <si>
    <r>
      <rPr>
        <b val="true"/>
        <sz val="10"/>
        <color rgb="FF2E4B66"/>
        <rFont val="微软雅黑"/>
        <family val="0"/>
        <charset val="1"/>
      </rPr>
      <t xml:space="preserve">B. </t>
    </r>
    <r>
      <rPr>
        <b val="true"/>
        <sz val="10"/>
        <color rgb="FF2E4B66"/>
        <rFont val="Noto Sans CJK SC"/>
        <family val="2"/>
      </rPr>
      <t xml:space="preserve">版本、审批条件与提醒测试</t>
    </r>
  </si>
  <si>
    <t xml:space="preserve">场景</t>
  </si>
  <si>
    <t xml:space="preserve">通知/到期日</t>
  </si>
  <si>
    <t xml:space="preserve">预期提醒</t>
  </si>
  <si>
    <t xml:space="preserve">实际提醒（公式）</t>
  </si>
  <si>
    <t xml:space="preserve">R01</t>
  </si>
  <si>
    <t xml:space="preserve">到期日已过，待完成</t>
  </si>
  <si>
    <t xml:space="preserve">逾期 11 天</t>
  </si>
  <si>
    <t xml:space="preserve">R02</t>
  </si>
  <si>
    <t xml:space="preserve">到期日 5 天后，待完成</t>
  </si>
  <si>
    <t xml:space="preserve">即将到期 5 天</t>
  </si>
  <si>
    <t xml:space="preserve">R03</t>
  </si>
  <si>
    <t xml:space="preserve">到期日 60 天后，待完成</t>
  </si>
  <si>
    <t xml:space="preserve">未到期</t>
  </si>
  <si>
    <t xml:space="preserve">R04</t>
  </si>
  <si>
    <t xml:space="preserve">已完成，不提醒</t>
  </si>
  <si>
    <t xml:space="preserve">—</t>
  </si>
  <si>
    <t xml:space="preserve">R05</t>
  </si>
  <si>
    <t xml:space="preserve">缺日期，待补充</t>
  </si>
  <si>
    <t xml:space="preserve">R06</t>
  </si>
  <si>
    <t xml:space="preserve">续约通知截止日已过（合同未到期）</t>
  </si>
  <si>
    <t xml:space="preserve">逾期 26 天</t>
  </si>
  <si>
    <t xml:space="preserve">R07</t>
  </si>
  <si>
    <t xml:space="preserve">续约通知截止日 15 天后</t>
  </si>
  <si>
    <t xml:space="preserve">即将到期 15 天</t>
  </si>
  <si>
    <t xml:space="preserve">R08</t>
  </si>
  <si>
    <t xml:space="preserve">续约通知截止日 126 天后</t>
  </si>
  <si>
    <r>
      <rPr>
        <b val="true"/>
        <sz val="10"/>
        <color rgb="FF2E4B66"/>
        <rFont val="微软雅黑"/>
        <family val="0"/>
        <charset val="1"/>
      </rPr>
      <t xml:space="preserve">C. </t>
    </r>
    <r>
      <rPr>
        <b val="true"/>
        <sz val="10"/>
        <color rgb="FF2E4B66"/>
        <rFont val="Noto Sans CJK SC"/>
        <family val="2"/>
      </rPr>
      <t xml:space="preserve">版本匹配测试</t>
    </r>
  </si>
  <si>
    <t xml:space="preserve">审批版本</t>
  </si>
  <si>
    <t xml:space="preserve">预期核验</t>
  </si>
  <si>
    <t xml:space="preserve">实际核验（公式）</t>
  </si>
  <si>
    <t xml:space="preserve">V01</t>
  </si>
  <si>
    <t xml:space="preserve">已绑定最终版本</t>
  </si>
  <si>
    <t xml:space="preserve">V02</t>
  </si>
  <si>
    <t xml:space="preserve">v1.2</t>
  </si>
  <si>
    <t xml:space="preserve">错误：合同版本不匹配</t>
  </si>
  <si>
    <t xml:space="preserve">V03</t>
  </si>
  <si>
    <t xml:space="preserve">需复核：非最终版本</t>
  </si>
  <si>
    <t xml:space="preserve">V04</t>
  </si>
  <si>
    <t xml:space="preserve">需复核：批准条件未落实</t>
  </si>
  <si>
    <r>
      <rPr>
        <b val="true"/>
        <sz val="10"/>
        <color rgb="FF2E4B66"/>
        <rFont val="微软雅黑"/>
        <family val="0"/>
        <charset val="1"/>
      </rPr>
      <t xml:space="preserve">D. </t>
    </r>
    <r>
      <rPr>
        <b val="true"/>
        <sz val="10"/>
        <color rgb="FF2E4B66"/>
        <rFont val="Noto Sans CJK SC"/>
        <family val="2"/>
      </rPr>
      <t xml:space="preserve">合计与三例核对</t>
    </r>
  </si>
  <si>
    <t xml:space="preserve">核对项</t>
  </si>
  <si>
    <t xml:space="preserve">30/40/30</t>
  </si>
  <si>
    <t xml:space="preserve">80×100×12</t>
  </si>
  <si>
    <t xml:space="preserve">50/50</t>
  </si>
  <si>
    <r>
      <rPr>
        <sz val="9"/>
        <rFont val="微软雅黑"/>
        <family val="0"/>
        <charset val="1"/>
      </rPr>
      <t xml:space="preserve">NDA </t>
    </r>
    <r>
      <rPr>
        <sz val="9"/>
        <rFont val="Noto Sans CJK SC"/>
        <family val="2"/>
      </rPr>
      <t xml:space="preserve">金额口径</t>
    </r>
  </si>
  <si>
    <t xml:space="preserve">不填 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</si>
</sst>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0.00%"/>
    <numFmt numFmtId="167" formatCode="#,##0.00"/>
    <numFmt numFmtId="168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9"/>
      <name val="Noto Sans CJK SC"/>
      <family val="2"/>
      <charset val="1"/>
    </font>
    <font>
      <sz val="8.5"/>
      <color rgb="FF595959"/>
      <name val="Noto Sans CJK SC"/>
      <family val="2"/>
      <charset val="1"/>
    </font>
    <font>
      <b val="true"/>
      <sz val="10"/>
      <color rgb="FF2E4B66"/>
      <name val="Noto Sans CJK SC"/>
      <family val="2"/>
      <charset val="1"/>
    </font>
    <font>
      <sz val="9"/>
      <name val="Noto Sans CJK SC"/>
      <family val="2"/>
      <charset val="1"/>
    </font>
    <font>
      <b val="true"/>
      <sz val="9"/>
      <color rgb="FFFFFFFF"/>
      <name val="Noto Sans CJK SC"/>
      <family val="2"/>
      <charset val="1"/>
    </font>
    <font>
      <sz val="9"/>
      <name val="微软雅黑"/>
      <family val="0"/>
      <charset val="1"/>
    </font>
    <font>
      <sz val="9"/>
      <name val="Noto Sans CJK SC"/>
      <family val="2"/>
    </font>
    <font>
      <sz val="11"/>
      <color theme="1"/>
      <name val="Noto Sans CJK SC"/>
      <family val="2"/>
      <charset val="1"/>
    </font>
    <font>
      <b val="true"/>
      <sz val="9"/>
      <color rgb="FFFFFFFF"/>
      <name val="微软雅黑"/>
      <family val="0"/>
      <charset val="1"/>
    </font>
    <font>
      <b val="true"/>
      <sz val="9"/>
      <name val="Noto Sans CJK SC"/>
      <family val="2"/>
      <charset val="1"/>
    </font>
    <font>
      <b val="true"/>
      <sz val="10"/>
      <color rgb="FF2E4B66"/>
      <name val="微软雅黑"/>
      <family val="0"/>
      <charset val="1"/>
    </font>
    <font>
      <b val="true"/>
      <sz val="10"/>
      <color rgb="FF2E4B66"/>
      <name val="Noto Sans CJK SC"/>
      <family val="2"/>
    </font>
  </fonts>
  <fills count="7">
    <fill>
      <patternFill patternType="none"/>
    </fill>
    <fill>
      <patternFill patternType="gray125"/>
    </fill>
    <fill>
      <patternFill patternType="solid">
        <fgColor rgb="FFDCE6F1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1F4E79"/>
        <bgColor rgb="FF2E4B66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DCE6F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F4E79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>
          <bgColor rgb="FFFFC7CE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2EFDA"/>
      <rgbColor rgb="FF660066"/>
      <rgbColor rgb="FFFF8080"/>
      <rgbColor rgb="FF0066CC"/>
      <rgbColor rgb="FFF2F2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6EFCE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4E79"/>
      <rgbColor rgb="FF339966"/>
      <rgbColor rgb="FF003300"/>
      <rgbColor rgb="FF333300"/>
      <rgbColor rgb="FF993300"/>
      <rgbColor rgb="FF993366"/>
      <rgbColor rgb="FF2E4B6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4"/>
    <col collapsed="false" customWidth="true" hidden="false" outlineLevel="0" max="3" min="3" style="1" width="62"/>
    <col collapsed="false" customWidth="true" hidden="false" outlineLevel="0" max="4" min="4" style="1" width="30"/>
  </cols>
  <sheetData>
    <row r="1" customFormat="false" ht="30" hidden="false" customHeight="true" outlineLevel="0" collapsed="false">
      <c r="A1" s="2" t="s">
        <v>0</v>
      </c>
      <c r="B1" s="2"/>
      <c r="C1" s="2"/>
      <c r="D1" s="2"/>
    </row>
    <row r="2" customFormat="false" ht="30" hidden="false" customHeight="true" outlineLevel="0" collapsed="false">
      <c r="A2" s="3" t="s">
        <v>1</v>
      </c>
      <c r="B2" s="3"/>
      <c r="C2" s="3"/>
      <c r="D2" s="3"/>
    </row>
    <row r="4" customFormat="false" ht="21" hidden="false" customHeight="true" outlineLevel="0" collapsed="false">
      <c r="A4" s="4" t="s">
        <v>2</v>
      </c>
      <c r="B4" s="4"/>
      <c r="C4" s="4"/>
      <c r="D4" s="4"/>
    </row>
    <row r="5" customFormat="false" ht="57.75" hidden="false" customHeight="true" outlineLevel="0" collapsed="false">
      <c r="A5" s="5" t="s">
        <v>3</v>
      </c>
      <c r="B5" s="5"/>
      <c r="C5" s="5"/>
      <c r="D5" s="5"/>
    </row>
    <row r="7" customFormat="false" ht="21" hidden="false" customHeight="true" outlineLevel="0" collapsed="false">
      <c r="A7" s="4" t="s">
        <v>4</v>
      </c>
      <c r="B7" s="4"/>
      <c r="C7" s="4"/>
      <c r="D7" s="4"/>
    </row>
    <row r="8" customFormat="false" ht="30" hidden="false" customHeight="true" outlineLevel="0" collapsed="false">
      <c r="A8" s="6" t="s">
        <v>5</v>
      </c>
      <c r="B8" s="6" t="s">
        <v>6</v>
      </c>
      <c r="C8" s="6" t="s">
        <v>7</v>
      </c>
      <c r="D8" s="6" t="s">
        <v>8</v>
      </c>
    </row>
    <row r="9" customFormat="false" ht="30" hidden="false" customHeight="true" outlineLevel="0" collapsed="false">
      <c r="A9" s="7" t="s">
        <v>9</v>
      </c>
      <c r="B9" s="8" t="s">
        <v>10</v>
      </c>
      <c r="C9" s="8" t="s">
        <v>11</v>
      </c>
      <c r="D9" s="9" t="s">
        <v>12</v>
      </c>
    </row>
    <row r="10" customFormat="false" ht="30" hidden="false" customHeight="true" outlineLevel="0" collapsed="false">
      <c r="A10" s="7" t="s">
        <v>13</v>
      </c>
      <c r="B10" s="8" t="s">
        <v>14</v>
      </c>
      <c r="C10" s="8" t="s">
        <v>15</v>
      </c>
      <c r="D10" s="9" t="s">
        <v>16</v>
      </c>
    </row>
    <row r="11" customFormat="false" ht="30" hidden="false" customHeight="true" outlineLevel="0" collapsed="false">
      <c r="A11" s="7" t="s">
        <v>17</v>
      </c>
      <c r="B11" s="8" t="s">
        <v>18</v>
      </c>
      <c r="C11" s="8" t="s">
        <v>19</v>
      </c>
      <c r="D11" s="9" t="s">
        <v>20</v>
      </c>
    </row>
    <row r="12" customFormat="false" ht="30" hidden="false" customHeight="true" outlineLevel="0" collapsed="false">
      <c r="A12" s="7" t="s">
        <v>21</v>
      </c>
      <c r="B12" s="8" t="s">
        <v>22</v>
      </c>
      <c r="C12" s="8" t="s">
        <v>23</v>
      </c>
      <c r="D12" s="9" t="s">
        <v>24</v>
      </c>
    </row>
    <row r="13" customFormat="false" ht="30" hidden="false" customHeight="true" outlineLevel="0" collapsed="false">
      <c r="A13" s="7" t="s">
        <v>25</v>
      </c>
      <c r="B13" s="8" t="s">
        <v>26</v>
      </c>
      <c r="C13" s="8" t="s">
        <v>27</v>
      </c>
      <c r="D13" s="9" t="s">
        <v>20</v>
      </c>
    </row>
    <row r="14" customFormat="false" ht="30" hidden="false" customHeight="true" outlineLevel="0" collapsed="false">
      <c r="A14" s="7" t="s">
        <v>28</v>
      </c>
      <c r="B14" s="8" t="s">
        <v>29</v>
      </c>
      <c r="C14" s="8" t="s">
        <v>30</v>
      </c>
      <c r="D14" s="9" t="s">
        <v>20</v>
      </c>
    </row>
    <row r="15" customFormat="false" ht="30" hidden="false" customHeight="true" outlineLevel="0" collapsed="false">
      <c r="A15" s="7" t="s">
        <v>31</v>
      </c>
      <c r="B15" s="8" t="s">
        <v>32</v>
      </c>
      <c r="C15" s="10" t="s">
        <v>33</v>
      </c>
      <c r="D15" s="9" t="s">
        <v>34</v>
      </c>
    </row>
    <row r="16" customFormat="false" ht="30" hidden="false" customHeight="true" outlineLevel="0" collapsed="false">
      <c r="A16" s="7" t="s">
        <v>35</v>
      </c>
      <c r="B16" s="8" t="s">
        <v>36</v>
      </c>
      <c r="C16" s="8" t="s">
        <v>37</v>
      </c>
      <c r="D16" s="9" t="s">
        <v>20</v>
      </c>
    </row>
    <row r="19" customFormat="false" ht="21" hidden="false" customHeight="true" outlineLevel="0" collapsed="false">
      <c r="A19" s="4" t="s">
        <v>38</v>
      </c>
      <c r="B19" s="4"/>
      <c r="C19" s="4"/>
      <c r="D19" s="4"/>
    </row>
    <row r="20" customFormat="false" ht="31.5" hidden="false" customHeight="true" outlineLevel="0" collapsed="false">
      <c r="A20" s="11" t="s">
        <v>39</v>
      </c>
      <c r="B20" s="11"/>
      <c r="C20" s="11"/>
      <c r="D20" s="11"/>
    </row>
    <row r="21" customFormat="false" ht="31.5" hidden="false" customHeight="true" outlineLevel="0" collapsed="false">
      <c r="A21" s="11" t="s">
        <v>40</v>
      </c>
      <c r="B21" s="11"/>
      <c r="C21" s="11"/>
      <c r="D21" s="11"/>
    </row>
    <row r="22" customFormat="false" ht="31.5" hidden="false" customHeight="true" outlineLevel="0" collapsed="false">
      <c r="A22" s="11" t="s">
        <v>41</v>
      </c>
      <c r="B22" s="11"/>
      <c r="C22" s="11"/>
      <c r="D22" s="11"/>
    </row>
    <row r="23" customFormat="false" ht="31.5" hidden="false" customHeight="true" outlineLevel="0" collapsed="false">
      <c r="A23" s="11" t="s">
        <v>42</v>
      </c>
      <c r="B23" s="11"/>
      <c r="C23" s="11"/>
      <c r="D23" s="11"/>
    </row>
    <row r="24" customFormat="false" ht="31.5" hidden="false" customHeight="true" outlineLevel="0" collapsed="false">
      <c r="A24" s="11" t="s">
        <v>43</v>
      </c>
      <c r="B24" s="11"/>
      <c r="C24" s="11"/>
      <c r="D24" s="11"/>
    </row>
    <row r="25" customFormat="false" ht="31.5" hidden="false" customHeight="true" outlineLevel="0" collapsed="false">
      <c r="A25" s="11" t="s">
        <v>44</v>
      </c>
      <c r="B25" s="11"/>
      <c r="C25" s="11"/>
      <c r="D25" s="11"/>
    </row>
    <row r="27" customFormat="false" ht="21" hidden="false" customHeight="true" outlineLevel="0" collapsed="false">
      <c r="A27" s="4" t="s">
        <v>45</v>
      </c>
      <c r="B27" s="4"/>
      <c r="C27" s="4"/>
      <c r="D27" s="4"/>
    </row>
    <row r="28" customFormat="false" ht="30" hidden="false" customHeight="true" outlineLevel="0" collapsed="false">
      <c r="A28" s="6" t="s">
        <v>46</v>
      </c>
      <c r="B28" s="6" t="s">
        <v>47</v>
      </c>
      <c r="C28" s="6" t="s">
        <v>48</v>
      </c>
      <c r="D28" s="6" t="s">
        <v>49</v>
      </c>
    </row>
    <row r="29" customFormat="false" ht="25.5" hidden="false" customHeight="true" outlineLevel="0" collapsed="false">
      <c r="A29" s="12" t="s">
        <v>50</v>
      </c>
      <c r="B29" s="8" t="s">
        <v>51</v>
      </c>
      <c r="C29" s="8" t="s">
        <v>52</v>
      </c>
      <c r="D29" s="8" t="s">
        <v>53</v>
      </c>
    </row>
    <row r="30" customFormat="false" ht="25.5" hidden="false" customHeight="true" outlineLevel="0" collapsed="false">
      <c r="A30" s="13" t="s">
        <v>54</v>
      </c>
      <c r="B30" s="8" t="s">
        <v>55</v>
      </c>
      <c r="C30" s="8" t="s">
        <v>56</v>
      </c>
      <c r="D30" s="8" t="s">
        <v>57</v>
      </c>
    </row>
    <row r="31" customFormat="false" ht="25.5" hidden="false" customHeight="true" outlineLevel="0" collapsed="false">
      <c r="A31" s="14" t="s">
        <v>58</v>
      </c>
      <c r="B31" s="8" t="s">
        <v>59</v>
      </c>
      <c r="C31" s="8" t="s">
        <v>60</v>
      </c>
      <c r="D31" s="8" t="s">
        <v>61</v>
      </c>
    </row>
    <row r="33" customFormat="false" ht="51.75" hidden="false" customHeight="true" outlineLevel="0" collapsed="false">
      <c r="A33" s="5" t="s">
        <v>62</v>
      </c>
      <c r="B33" s="5"/>
      <c r="C33" s="5"/>
      <c r="D33" s="5"/>
    </row>
    <row r="35" customFormat="false" ht="21" hidden="false" customHeight="true" outlineLevel="0" collapsed="false">
      <c r="A35" s="4" t="s">
        <v>63</v>
      </c>
      <c r="B35" s="4"/>
      <c r="C35" s="4"/>
      <c r="D35" s="4"/>
    </row>
    <row r="36" customFormat="false" ht="30" hidden="false" customHeight="true" outlineLevel="0" collapsed="false">
      <c r="A36" s="6" t="s">
        <v>64</v>
      </c>
      <c r="B36" s="6" t="s">
        <v>65</v>
      </c>
      <c r="C36" s="6" t="s">
        <v>66</v>
      </c>
      <c r="D36" s="6" t="s">
        <v>67</v>
      </c>
    </row>
    <row r="37" customFormat="false" ht="48" hidden="false" customHeight="true" outlineLevel="0" collapsed="false">
      <c r="A37" s="9" t="s">
        <v>68</v>
      </c>
      <c r="B37" s="8" t="s">
        <v>69</v>
      </c>
      <c r="C37" s="8" t="s">
        <v>70</v>
      </c>
      <c r="D37" s="8" t="s">
        <v>71</v>
      </c>
    </row>
    <row r="38" customFormat="false" ht="48" hidden="false" customHeight="true" outlineLevel="0" collapsed="false">
      <c r="A38" s="9" t="s">
        <v>72</v>
      </c>
      <c r="B38" s="8" t="s">
        <v>73</v>
      </c>
      <c r="C38" s="8" t="s">
        <v>74</v>
      </c>
      <c r="D38" s="8" t="s">
        <v>75</v>
      </c>
    </row>
    <row r="39" customFormat="false" ht="48" hidden="false" customHeight="true" outlineLevel="0" collapsed="false">
      <c r="A39" s="7" t="s">
        <v>76</v>
      </c>
      <c r="B39" s="8" t="s">
        <v>77</v>
      </c>
      <c r="C39" s="8" t="s">
        <v>78</v>
      </c>
      <c r="D39" s="8" t="s">
        <v>79</v>
      </c>
    </row>
    <row r="40" customFormat="false" ht="48" hidden="false" customHeight="true" outlineLevel="0" collapsed="false">
      <c r="A40" s="7" t="s">
        <v>80</v>
      </c>
      <c r="B40" s="8" t="s">
        <v>81</v>
      </c>
      <c r="C40" s="8" t="s">
        <v>82</v>
      </c>
      <c r="D40" s="8" t="s">
        <v>83</v>
      </c>
    </row>
    <row r="41" customFormat="false" ht="48" hidden="false" customHeight="true" outlineLevel="0" collapsed="false">
      <c r="A41" s="7" t="s">
        <v>84</v>
      </c>
      <c r="B41" s="8" t="s">
        <v>85</v>
      </c>
      <c r="C41" s="8" t="s">
        <v>86</v>
      </c>
      <c r="D41" s="10" t="s">
        <v>87</v>
      </c>
    </row>
    <row r="43" customFormat="false" ht="21" hidden="false" customHeight="true" outlineLevel="0" collapsed="false">
      <c r="A43" s="4" t="s">
        <v>88</v>
      </c>
      <c r="B43" s="4"/>
      <c r="C43" s="4"/>
      <c r="D43" s="4"/>
    </row>
    <row r="44" customFormat="false" ht="39.75" hidden="false" customHeight="true" outlineLevel="0" collapsed="false">
      <c r="A44" s="15" t="s">
        <v>89</v>
      </c>
      <c r="B44" s="15"/>
      <c r="C44" s="15"/>
      <c r="D44" s="15"/>
    </row>
    <row r="45" customFormat="false" ht="39.75" hidden="false" customHeight="true" outlineLevel="0" collapsed="false">
      <c r="A45" s="15" t="s">
        <v>90</v>
      </c>
      <c r="B45" s="15"/>
      <c r="C45" s="15"/>
      <c r="D45" s="15"/>
    </row>
    <row r="46" customFormat="false" ht="39.75" hidden="false" customHeight="true" outlineLevel="0" collapsed="false">
      <c r="A46" s="15" t="s">
        <v>91</v>
      </c>
      <c r="B46" s="15"/>
      <c r="C46" s="15"/>
      <c r="D46" s="15"/>
    </row>
    <row r="47" customFormat="false" ht="39.75" hidden="false" customHeight="true" outlineLevel="0" collapsed="false">
      <c r="A47" s="15" t="s">
        <v>92</v>
      </c>
      <c r="B47" s="15"/>
      <c r="C47" s="15"/>
      <c r="D47" s="15"/>
    </row>
    <row r="48" customFormat="false" ht="39.75" hidden="false" customHeight="true" outlineLevel="0" collapsed="false">
      <c r="A48" s="15" t="s">
        <v>93</v>
      </c>
      <c r="B48" s="15"/>
      <c r="C48" s="15"/>
      <c r="D48" s="15"/>
    </row>
    <row r="49" customFormat="false" ht="21" hidden="false" customHeight="true" outlineLevel="0" collapsed="false">
      <c r="A49" s="4" t="s">
        <v>94</v>
      </c>
      <c r="B49" s="4"/>
      <c r="C49" s="4"/>
      <c r="D49" s="4"/>
    </row>
    <row r="50" customFormat="false" ht="79.5" hidden="false" customHeight="true" outlineLevel="0" collapsed="false">
      <c r="A50" s="5" t="s">
        <v>95</v>
      </c>
      <c r="B50" s="5"/>
      <c r="C50" s="5"/>
      <c r="D50" s="5"/>
    </row>
    <row r="51" customFormat="false" ht="79.5" hidden="false" customHeight="true" outlineLevel="0" collapsed="false">
      <c r="A51" s="16" t="s">
        <v>96</v>
      </c>
      <c r="B51" s="16"/>
      <c r="C51" s="16"/>
      <c r="D51" s="16"/>
    </row>
  </sheetData>
  <mergeCells count="24">
    <mergeCell ref="A1:D1"/>
    <mergeCell ref="A2:D2"/>
    <mergeCell ref="A4:D4"/>
    <mergeCell ref="A5:D5"/>
    <mergeCell ref="A7:D7"/>
    <mergeCell ref="A19:D19"/>
    <mergeCell ref="A20:D20"/>
    <mergeCell ref="A21:D21"/>
    <mergeCell ref="A22:D22"/>
    <mergeCell ref="A23:D23"/>
    <mergeCell ref="A24:D24"/>
    <mergeCell ref="A25:D25"/>
    <mergeCell ref="A27:D27"/>
    <mergeCell ref="A33:D33"/>
    <mergeCell ref="A35:D35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</mergeCells>
  <printOptions headings="false" gridLines="false" gridLinesSet="true" horizontalCentered="false" verticalCentered="false"/>
  <pageMargins left="0.3" right="0.3" top="0.5" bottom="0.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法务OPC · M01 合同审批台账 v1.0 · 模拟模板 ·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8"/>
    <col collapsed="false" customWidth="true" hidden="false" outlineLevel="0" max="3" min="3" style="1" width="12"/>
    <col collapsed="false" customWidth="true" hidden="false" outlineLevel="0" max="4" min="4" style="1" width="76"/>
  </cols>
  <sheetData>
    <row r="1" customFormat="false" ht="30" hidden="false" customHeight="true" outlineLevel="0" collapsed="false">
      <c r="A1" s="2" t="s">
        <v>97</v>
      </c>
      <c r="B1" s="2"/>
      <c r="C1" s="2"/>
      <c r="D1" s="2"/>
    </row>
    <row r="2" customFormat="false" ht="30" hidden="false" customHeight="true" outlineLevel="0" collapsed="false">
      <c r="A2" s="3" t="s">
        <v>98</v>
      </c>
      <c r="B2" s="3"/>
      <c r="C2" s="3"/>
      <c r="D2" s="3"/>
    </row>
    <row r="5" customFormat="false" ht="30" hidden="false" customHeight="true" outlineLevel="0" collapsed="false">
      <c r="A5" s="6" t="s">
        <v>99</v>
      </c>
      <c r="B5" s="6" t="s">
        <v>100</v>
      </c>
      <c r="C5" s="6" t="s">
        <v>101</v>
      </c>
      <c r="D5" s="6" t="s">
        <v>102</v>
      </c>
    </row>
    <row r="6" customFormat="false" ht="21" hidden="false" customHeight="true" outlineLevel="0" collapsed="false">
      <c r="A6" s="4" t="s">
        <v>103</v>
      </c>
      <c r="B6" s="4"/>
      <c r="C6" s="4"/>
      <c r="D6" s="4"/>
    </row>
    <row r="7" customFormat="false" ht="27.75" hidden="false" customHeight="true" outlineLevel="0" collapsed="false">
      <c r="A7" s="8" t="s">
        <v>104</v>
      </c>
      <c r="B7" s="17" t="n">
        <v>46413</v>
      </c>
      <c r="C7" s="9" t="s">
        <v>105</v>
      </c>
      <c r="D7" s="18" t="s">
        <v>106</v>
      </c>
    </row>
    <row r="8" customFormat="false" ht="27.75" hidden="false" customHeight="true" outlineLevel="0" collapsed="false">
      <c r="A8" s="8" t="s">
        <v>107</v>
      </c>
      <c r="B8" s="19" t="s">
        <v>108</v>
      </c>
      <c r="C8" s="9" t="s">
        <v>109</v>
      </c>
      <c r="D8" s="18" t="s">
        <v>110</v>
      </c>
    </row>
    <row r="9" customFormat="false" ht="27.75" hidden="false" customHeight="true" outlineLevel="0" collapsed="false">
      <c r="A9" s="10" t="s">
        <v>111</v>
      </c>
      <c r="B9" s="12" t="n">
        <v>100000</v>
      </c>
      <c r="C9" s="9" t="s">
        <v>112</v>
      </c>
      <c r="D9" s="18" t="s">
        <v>113</v>
      </c>
    </row>
    <row r="10" customFormat="false" ht="27.75" hidden="false" customHeight="true" outlineLevel="0" collapsed="false">
      <c r="A10" s="10" t="s">
        <v>114</v>
      </c>
      <c r="B10" s="12" t="n">
        <v>500000</v>
      </c>
      <c r="C10" s="9" t="s">
        <v>112</v>
      </c>
      <c r="D10" s="18" t="s">
        <v>115</v>
      </c>
    </row>
    <row r="11" customFormat="false" ht="27.75" hidden="false" customHeight="true" outlineLevel="0" collapsed="false">
      <c r="A11" s="8" t="s">
        <v>116</v>
      </c>
      <c r="B11" s="20" t="n">
        <v>0.3</v>
      </c>
      <c r="C11" s="9" t="s">
        <v>117</v>
      </c>
      <c r="D11" s="21" t="s">
        <v>118</v>
      </c>
    </row>
    <row r="12" customFormat="false" ht="27.75" hidden="false" customHeight="true" outlineLevel="0" collapsed="false">
      <c r="A12" s="8" t="s">
        <v>119</v>
      </c>
      <c r="B12" s="12" t="n">
        <v>12</v>
      </c>
      <c r="C12" s="9" t="s">
        <v>120</v>
      </c>
      <c r="D12" s="21" t="s">
        <v>121</v>
      </c>
    </row>
    <row r="13" customFormat="false" ht="27.75" hidden="false" customHeight="true" outlineLevel="0" collapsed="false">
      <c r="A13" s="8" t="s">
        <v>122</v>
      </c>
      <c r="B13" s="12" t="n">
        <v>30</v>
      </c>
      <c r="C13" s="9" t="s">
        <v>123</v>
      </c>
      <c r="D13" s="18" t="s">
        <v>124</v>
      </c>
    </row>
    <row r="14" customFormat="false" ht="27.75" hidden="false" customHeight="true" outlineLevel="0" collapsed="false">
      <c r="A14" s="8" t="s">
        <v>125</v>
      </c>
      <c r="B14" s="20" t="n">
        <v>0.5</v>
      </c>
      <c r="C14" s="9" t="s">
        <v>117</v>
      </c>
      <c r="D14" s="21" t="s">
        <v>126</v>
      </c>
    </row>
    <row r="15" customFormat="false" ht="27.75" hidden="false" customHeight="true" outlineLevel="0" collapsed="false">
      <c r="A15" s="8" t="s">
        <v>127</v>
      </c>
      <c r="B15" s="12" t="n">
        <v>60</v>
      </c>
      <c r="C15" s="9" t="s">
        <v>123</v>
      </c>
      <c r="D15" s="18" t="s">
        <v>128</v>
      </c>
    </row>
    <row r="16" customFormat="false" ht="27.75" hidden="false" customHeight="true" outlineLevel="0" collapsed="false">
      <c r="A16" s="8" t="s">
        <v>129</v>
      </c>
      <c r="B16" s="19" t="s">
        <v>130</v>
      </c>
      <c r="C16" s="9" t="s">
        <v>131</v>
      </c>
      <c r="D16" s="18" t="s">
        <v>132</v>
      </c>
    </row>
    <row r="17" customFormat="false" ht="27.75" hidden="false" customHeight="true" outlineLevel="0" collapsed="false">
      <c r="A17" s="8" t="s">
        <v>133</v>
      </c>
      <c r="B17" s="19" t="s">
        <v>134</v>
      </c>
      <c r="C17" s="9" t="s">
        <v>131</v>
      </c>
      <c r="D17" s="18" t="s">
        <v>135</v>
      </c>
    </row>
    <row r="18" customFormat="false" ht="27.75" hidden="false" customHeight="true" outlineLevel="0" collapsed="false">
      <c r="A18" s="8" t="s">
        <v>136</v>
      </c>
      <c r="B18" s="17" t="n">
        <v>46325</v>
      </c>
      <c r="C18" s="9" t="s">
        <v>105</v>
      </c>
      <c r="D18" s="18" t="s">
        <v>137</v>
      </c>
    </row>
    <row r="20" customFormat="false" ht="21" hidden="false" customHeight="true" outlineLevel="0" collapsed="false">
      <c r="A20" s="4" t="s">
        <v>138</v>
      </c>
      <c r="B20" s="4"/>
      <c r="C20" s="4"/>
      <c r="D20" s="4"/>
    </row>
    <row r="21" customFormat="false" ht="30" hidden="false" customHeight="true" outlineLevel="0" collapsed="false">
      <c r="A21" s="6" t="s">
        <v>139</v>
      </c>
      <c r="B21" s="6" t="s">
        <v>140</v>
      </c>
      <c r="C21" s="6" t="s">
        <v>141</v>
      </c>
      <c r="D21" s="6" t="s">
        <v>142</v>
      </c>
    </row>
    <row r="22" customFormat="false" ht="33.75" hidden="false" customHeight="true" outlineLevel="0" collapsed="false">
      <c r="A22" s="7" t="s">
        <v>76</v>
      </c>
      <c r="B22" s="8" t="s">
        <v>143</v>
      </c>
      <c r="C22" s="8" t="s">
        <v>144</v>
      </c>
      <c r="D22" s="8" t="s">
        <v>145</v>
      </c>
    </row>
    <row r="23" customFormat="false" ht="33.75" hidden="false" customHeight="true" outlineLevel="0" collapsed="false">
      <c r="A23" s="7" t="s">
        <v>80</v>
      </c>
      <c r="B23" s="8" t="s">
        <v>143</v>
      </c>
      <c r="C23" s="8" t="s">
        <v>146</v>
      </c>
      <c r="D23" s="8" t="s">
        <v>147</v>
      </c>
    </row>
    <row r="24" customFormat="false" ht="33.75" hidden="false" customHeight="true" outlineLevel="0" collapsed="false">
      <c r="A24" s="7" t="s">
        <v>84</v>
      </c>
      <c r="B24" s="8" t="s">
        <v>143</v>
      </c>
      <c r="C24" s="8" t="s">
        <v>148</v>
      </c>
      <c r="D24" s="8" t="s">
        <v>149</v>
      </c>
    </row>
    <row r="25" customFormat="false" ht="33.75" hidden="false" customHeight="true" outlineLevel="0" collapsed="false">
      <c r="A25" s="9" t="s">
        <v>150</v>
      </c>
      <c r="B25" s="8" t="s">
        <v>151</v>
      </c>
      <c r="C25" s="8" t="s">
        <v>152</v>
      </c>
      <c r="D25" s="8" t="s">
        <v>153</v>
      </c>
    </row>
    <row r="27" customFormat="false" ht="21" hidden="false" customHeight="true" outlineLevel="0" collapsed="false">
      <c r="A27" s="4" t="s">
        <v>154</v>
      </c>
      <c r="B27" s="4"/>
      <c r="C27" s="4"/>
      <c r="D27" s="4"/>
    </row>
    <row r="28" customFormat="false" ht="30" hidden="false" customHeight="true" outlineLevel="0" collapsed="false">
      <c r="A28" s="11" t="s">
        <v>155</v>
      </c>
      <c r="B28" s="11"/>
      <c r="C28" s="11"/>
      <c r="D28" s="11"/>
    </row>
    <row r="29" customFormat="false" ht="30" hidden="false" customHeight="true" outlineLevel="0" collapsed="false">
      <c r="A29" s="11" t="s">
        <v>156</v>
      </c>
      <c r="B29" s="11"/>
      <c r="C29" s="11"/>
      <c r="D29" s="11"/>
    </row>
    <row r="30" customFormat="false" ht="30" hidden="false" customHeight="true" outlineLevel="0" collapsed="false">
      <c r="A30" s="11" t="s">
        <v>157</v>
      </c>
      <c r="B30" s="11"/>
      <c r="C30" s="11"/>
      <c r="D30" s="11"/>
    </row>
    <row r="31" customFormat="false" ht="30" hidden="false" customHeight="true" outlineLevel="0" collapsed="false">
      <c r="A31" s="11" t="s">
        <v>158</v>
      </c>
      <c r="B31" s="11"/>
      <c r="C31" s="11"/>
      <c r="D31" s="11"/>
    </row>
  </sheetData>
  <mergeCells count="9">
    <mergeCell ref="A1:D1"/>
    <mergeCell ref="A2:D2"/>
    <mergeCell ref="A6:D6"/>
    <mergeCell ref="A20:D20"/>
    <mergeCell ref="A27:D27"/>
    <mergeCell ref="A28:D28"/>
    <mergeCell ref="A29:D29"/>
    <mergeCell ref="A30:D30"/>
    <mergeCell ref="A31:D31"/>
  </mergeCells>
  <printOptions headings="false" gridLines="false" gridLinesSet="true" horizontalCentered="false" verticalCentered="false"/>
  <pageMargins left="0.3" right="0.3" top="0.5" bottom="0.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法务OPC · M01 合同审批台账 v1.0 · 模拟模板 ·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8"/>
    <col collapsed="false" customWidth="true" hidden="false" outlineLevel="0" max="5" min="3" style="1" width="14"/>
    <col collapsed="false" customWidth="true" hidden="false" outlineLevel="0" max="6" min="6" style="1" width="12"/>
    <col collapsed="false" customWidth="true" hidden="false" outlineLevel="0" max="7" min="7" style="1" width="14"/>
    <col collapsed="false" customWidth="true" hidden="false" outlineLevel="0" max="8" min="8" style="1" width="10"/>
    <col collapsed="false" customWidth="true" hidden="false" outlineLevel="0" max="10" min="9" style="1" width="16"/>
    <col collapsed="false" customWidth="true" hidden="false" outlineLevel="0" max="11" min="11" style="1" width="8"/>
    <col collapsed="false" customWidth="true" hidden="false" outlineLevel="0" max="12" min="12" style="1" width="9"/>
    <col collapsed="false" customWidth="true" hidden="false" outlineLevel="0" max="14" min="13" style="1" width="12"/>
    <col collapsed="false" customWidth="true" hidden="false" outlineLevel="0" max="15" min="15" style="1" width="10"/>
    <col collapsed="false" customWidth="true" hidden="false" outlineLevel="0" max="17" min="16" style="1" width="12"/>
    <col collapsed="false" customWidth="true" hidden="false" outlineLevel="0" max="18" min="18" style="1" width="24"/>
    <col collapsed="false" customWidth="true" hidden="false" outlineLevel="0" max="19" min="19" style="1" width="9"/>
    <col collapsed="false" customWidth="true" hidden="false" outlineLevel="0" max="20" min="20" style="1" width="10"/>
    <col collapsed="false" customWidth="true" hidden="false" outlineLevel="0" max="21" min="21" style="1" width="12"/>
    <col collapsed="false" customWidth="true" hidden="false" outlineLevel="0" max="22" min="22" style="1" width="16"/>
    <col collapsed="false" customWidth="true" hidden="false" outlineLevel="0" max="23" min="23" style="1" width="10"/>
    <col collapsed="false" customWidth="true" hidden="false" outlineLevel="0" max="25" min="24" style="1" width="12"/>
    <col collapsed="false" customWidth="true" hidden="false" outlineLevel="0" max="26" min="26" style="1" width="18"/>
    <col collapsed="false" customWidth="true" hidden="false" outlineLevel="0" max="27" min="27" style="1" width="12"/>
    <col collapsed="false" customWidth="true" hidden="false" outlineLevel="0" max="28" min="28" style="1" width="16"/>
    <col collapsed="false" customWidth="true" hidden="false" outlineLevel="0" max="29" min="29" style="1" width="12"/>
    <col collapsed="false" customWidth="true" hidden="false" outlineLevel="0" max="30" min="30" style="1" width="40"/>
    <col collapsed="false" customWidth="true" hidden="false" outlineLevel="0" max="31" min="31" style="1" width="30"/>
    <col collapsed="false" customWidth="true" hidden="false" outlineLevel="0" max="32" min="32" style="1" width="28"/>
    <col collapsed="false" customWidth="true" hidden="false" outlineLevel="0" max="33" min="33" style="1" width="15"/>
    <col collapsed="false" customWidth="true" hidden="false" outlineLevel="0" max="34" min="34" style="1" width="24"/>
    <col collapsed="false" customWidth="true" hidden="false" outlineLevel="0" max="35" min="35" style="1" width="30"/>
    <col collapsed="false" customWidth="true" hidden="false" outlineLevel="0" max="36" min="36" style="1" width="8"/>
  </cols>
  <sheetData>
    <row r="1" customFormat="false" ht="30" hidden="false" customHeight="true" outlineLevel="0" collapsed="false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customFormat="false" ht="30" hidden="false" customHeight="true" outlineLevel="0" collapsed="false">
      <c r="A2" s="3" t="s">
        <v>160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4" customFormat="false" ht="54" hidden="false" customHeight="true" outlineLevel="0" collapsed="false">
      <c r="A4" s="6" t="s">
        <v>161</v>
      </c>
      <c r="B4" s="6" t="s">
        <v>162</v>
      </c>
      <c r="C4" s="6" t="s">
        <v>163</v>
      </c>
      <c r="D4" s="6" t="s">
        <v>164</v>
      </c>
      <c r="E4" s="6" t="s">
        <v>165</v>
      </c>
      <c r="F4" s="6" t="s">
        <v>166</v>
      </c>
      <c r="G4" s="6" t="s">
        <v>167</v>
      </c>
      <c r="H4" s="6" t="s">
        <v>168</v>
      </c>
      <c r="I4" s="6" t="s">
        <v>169</v>
      </c>
      <c r="J4" s="6" t="s">
        <v>170</v>
      </c>
      <c r="K4" s="6" t="s">
        <v>109</v>
      </c>
      <c r="L4" s="6" t="s">
        <v>171</v>
      </c>
      <c r="M4" s="6" t="s">
        <v>172</v>
      </c>
      <c r="N4" s="6" t="s">
        <v>173</v>
      </c>
      <c r="O4" s="6" t="s">
        <v>174</v>
      </c>
      <c r="P4" s="6" t="s">
        <v>175</v>
      </c>
      <c r="Q4" s="6" t="s">
        <v>176</v>
      </c>
      <c r="R4" s="6" t="s">
        <v>177</v>
      </c>
      <c r="S4" s="6" t="s">
        <v>178</v>
      </c>
      <c r="T4" s="6" t="s">
        <v>179</v>
      </c>
      <c r="U4" s="6" t="s">
        <v>180</v>
      </c>
      <c r="V4" s="6" t="s">
        <v>181</v>
      </c>
      <c r="W4" s="6" t="s">
        <v>182</v>
      </c>
      <c r="X4" s="6" t="s">
        <v>183</v>
      </c>
      <c r="Y4" s="6" t="s">
        <v>184</v>
      </c>
      <c r="Z4" s="6" t="s">
        <v>185</v>
      </c>
      <c r="AA4" s="6" t="s">
        <v>186</v>
      </c>
      <c r="AB4" s="6" t="s">
        <v>187</v>
      </c>
      <c r="AC4" s="6" t="s">
        <v>188</v>
      </c>
      <c r="AD4" s="6" t="s">
        <v>189</v>
      </c>
      <c r="AE4" s="6" t="s">
        <v>190</v>
      </c>
      <c r="AF4" s="6" t="s">
        <v>191</v>
      </c>
      <c r="AG4" s="6" t="s">
        <v>192</v>
      </c>
      <c r="AH4" s="6" t="s">
        <v>193</v>
      </c>
      <c r="AI4" s="6" t="s">
        <v>67</v>
      </c>
      <c r="AJ4" s="6" t="s">
        <v>194</v>
      </c>
    </row>
    <row r="5" customFormat="false" ht="48" hidden="false" customHeight="true" outlineLevel="0" collapsed="false">
      <c r="A5" s="22" t="s">
        <v>195</v>
      </c>
      <c r="B5" s="22" t="s">
        <v>196</v>
      </c>
      <c r="C5" s="23" t="s">
        <v>197</v>
      </c>
      <c r="D5" s="23" t="s">
        <v>198</v>
      </c>
      <c r="E5" s="23" t="s">
        <v>199</v>
      </c>
      <c r="F5" s="22" t="s">
        <v>200</v>
      </c>
      <c r="G5" s="24"/>
      <c r="H5" s="23" t="s">
        <v>201</v>
      </c>
      <c r="I5" s="25" t="str">
        <f aca="false">IF($A5="","",IF(OR($H5="确定",$H5="零金额"),SUMIFS($G$5:$G$104,$B$5:$B$104,$B5,$T$5:$T$104,"已签署")+SUMIFS($G$5:$G$104,$B$5:$B$104,$B5,$T$5:$T$104,"履行中")+SUMIFS($G$5:$G$104,$B$5:$B$104,$B5,$T$5:$T$104,"已结项")-IF(OR($T5="已签署",$T5="履行中",$T5="已结项"),N($G5),0),""))</f>
        <v/>
      </c>
      <c r="J5" s="25" t="str">
        <f aca="false">IF($A5="","",IF($H5="确定",IF($G5="","待补充",N($G5)+N($I5)),IF($H5="零金额",N($G5)+N($I5),IF($H5="不适用","不适用","待补充"))))</f>
        <v>不适用</v>
      </c>
      <c r="K5" s="22" t="s">
        <v>108</v>
      </c>
      <c r="L5" s="26" t="n">
        <v>3</v>
      </c>
      <c r="M5" s="27" t="n">
        <v>46327</v>
      </c>
      <c r="N5" s="27" t="n">
        <v>46418</v>
      </c>
      <c r="O5" s="28"/>
      <c r="P5" s="23" t="n">
        <v>0</v>
      </c>
      <c r="Q5" s="29" t="n">
        <f aca="false">IF($A5="","",IF(OR($N5="",$P5=""),"",$N5-$P5))</f>
        <v>46418</v>
      </c>
      <c r="R5" s="22" t="s">
        <v>202</v>
      </c>
      <c r="S5" s="22" t="s">
        <v>203</v>
      </c>
      <c r="T5" s="23" t="s">
        <v>204</v>
      </c>
      <c r="U5" s="23" t="s">
        <v>205</v>
      </c>
      <c r="V5" s="23" t="s">
        <v>206</v>
      </c>
      <c r="W5" s="23" t="s">
        <v>201</v>
      </c>
      <c r="X5" s="26" t="n">
        <v>1</v>
      </c>
      <c r="Y5" s="23" t="s">
        <v>207</v>
      </c>
      <c r="Z5" s="23" t="s">
        <v>206</v>
      </c>
      <c r="AA5" s="23" t="s">
        <v>208</v>
      </c>
      <c r="AB5" s="23" t="s">
        <v>208</v>
      </c>
      <c r="AC5" s="30" t="str">
        <f aca="false">IF($A5="","",
IF(COUNTIF($A$5:$A$104,$A5)&gt;1,"错误：编号重复",
IF(OR($B5="",$K5="",$AG5="",AND($F5&lt;&gt;"NDA/保密",$O5=""),$C5="",$D5="",$E5="",$F5="",$H5="",$L5="",$M5="",$N5="",$R5="",$S5="",$T5="",$U5="",$V5="",$W5="",$X5="",$Y5="",$Z5="",$AA5="",$AB5=""),"待补充",
IF(OR(NOT(ISNUMBER($L5)),$L5&lt;=0,NOT(ISNUMBER($M5)),NOT(ISNUMBER($N5)),$N5&lt;$M5,AND($F5&lt;&gt;"NDA/保密",OR(NOT(ISNUMBER($O5)),$O5&lt;0,$O5&gt;1)),AND(OR($H5="确定",$H5="零金额"),NOT(ISNUMBER($G5))),AND($H5="确定",$G5=0),AND($H5="不适用",$G5&lt;&gt;"")),"错误：金额/期限/日期/比例",IF(AND(OR($H5="确定",$H5="零金额"),OR($G5="",$G5&lt;0)),"错误：金额",
IF(AND($H5="确定",$K5&lt;&gt;"CNY"),"人工判断（HOLD）：非人民币",
IF($H5="未确定","人工判断（HOLD）：金额未确定",
IF(AND($H5="不适用",$F5&lt;&gt;"NDA/保密"),"待补充：金额口径",
IF(AND($H5="零金额",$F5="NDA/保密"),"待补充：NDA 金额口径应为不适用",
IF(AND($H5="零金额",$F5&lt;&gt;"NDA/保密"),"人工判断（HOLD）：零金额对价",
IF(AND($H5&lt;&gt;"确定",$H5&lt;&gt;"零金额",$H5&lt;&gt;"不适用"),"错误：金额口径",
IF($Z5&lt;&gt;"无","暂停：存在未解除事项",
IF(AND($V5&lt;&gt;"无",$W5&lt;&gt;"已完成"),"暂停：专项未完成",
IF($AA5&lt;&gt;"是","暂停：批准条件未落实",
IF(AND($AB5&lt;&gt;"是",$AB5&lt;&gt;"不适用（未签署）"),"暂停：签署版不一致",
IF(OR($Y5="是",AND(OR($H5="确定",$H5="零金额"),N($J5)&gt;审批参数!$B$10)),"R3",
IF($O5&gt;审批参数!$B$14,"R3",
IF(OR(AND(OR($H5="确定",$H5="零金额"),N($J5)&gt;审批参数!$B$9),$X5&gt;0,$L5&gt;审批参数!$B$12,$O5&gt;审批参数!$B$11,$V5&lt;&gt;"无",$F5="SaaS采购"),"R2","R1"))))))))))))))))))</f>
        <v>R2</v>
      </c>
      <c r="AD5" s="31" t="str">
        <f aca="false">IF($A5="","",
IF(LEFT($AC5,2)="错误","检查输入",
IF(LEFT($AC5,2)="待补","缺少必填项或金额口径",
IF(LEFT($AC5,2)="人工","金额/币种需人工判断",
IF(LEFT($AC5,2)="暂停",MID($AC5,4,100),
TRIM(
IF(OR($Y5="是",AND(OR($H5="确定",$H5="零金额"),N($J5)&gt;审批参数!$B$10)),"金额或责任超R3线；","")
&amp;IF(AND(OR($H5="确定",$H5="零金额"),N($J5)&gt;审批参数!$B$9,N($J5)&lt;=审批参数!$B$10),"金额超R1上限；","")
&amp;IF($O5&gt;审批参数!$B$14,"预付款超50%；","")
&amp;IF($X5&gt;0,"存在最终采纳的实质偏离；","")
&amp;IF($L5&gt;审批参数!$B$12,"期限超12个月；","")
&amp;IF($O5&gt;审批参数!$B$11,"预付款超30%；","")
&amp;IF($V5&lt;&gt;"无","专项风险；","")
&amp;IF($F5="SaaS采购","SaaS采购（限定范围，R2）；","")
))))))</f>
        <v>存在最终采纳的实质偏离；</v>
      </c>
      <c r="AE5" s="31" t="str">
        <f aca="false">IF($A5="","",
IF(LEFT($AC5,2)="错误","修正后重算",
IF(LEFT($AC5,2)="待补","补齐后重算",
IF(LEFT($AC5,2)="人工","转人工判断，不得自动放行",
IF(LEFT($AC5,2)="暂停","解除暂停后重算",
IF($AC5="R3","完成R2审查后升级审批",
IF($AC5="R2","业务批准+法务审查+财务/专项意见，并核验签署授权",
"业务批准；涉及付款做财务核验；签署授权另查")))))))</f>
        <v>业务批准+法务审查+财务/专项意见，并核验签署授权</v>
      </c>
      <c r="AF5" s="22" t="s">
        <v>209</v>
      </c>
      <c r="AG5" s="22" t="s">
        <v>130</v>
      </c>
      <c r="AH5" s="22" t="s">
        <v>210</v>
      </c>
      <c r="AI5" s="23" t="s">
        <v>211</v>
      </c>
      <c r="AJ5" s="23" t="s">
        <v>212</v>
      </c>
    </row>
    <row r="6" customFormat="false" ht="48" hidden="false" customHeight="true" outlineLevel="0" collapsed="false">
      <c r="A6" s="22" t="s">
        <v>213</v>
      </c>
      <c r="B6" s="22" t="s">
        <v>214</v>
      </c>
      <c r="C6" s="23" t="s">
        <v>197</v>
      </c>
      <c r="D6" s="23" t="s">
        <v>215</v>
      </c>
      <c r="E6" s="23" t="s">
        <v>216</v>
      </c>
      <c r="F6" s="23" t="s">
        <v>217</v>
      </c>
      <c r="G6" s="24" t="n">
        <v>120000</v>
      </c>
      <c r="H6" s="23" t="s">
        <v>218</v>
      </c>
      <c r="I6" s="25" t="n">
        <f aca="false">IF($A6="","",IF(OR($H6="确定",$H6="零金额"),SUMIFS($G$5:$G$104,$B$5:$B$104,$B6,$T$5:$T$104,"已签署")+SUMIFS($G$5:$G$104,$B$5:$B$104,$B6,$T$5:$T$104,"履行中")+SUMIFS($G$5:$G$104,$B$5:$B$104,$B6,$T$5:$T$104,"已结项")-IF(OR($T6="已签署",$T6="履行中",$T6="已结项"),N($G6),0),""))</f>
        <v>0</v>
      </c>
      <c r="J6" s="25" t="n">
        <f aca="false">IF($A6="","",IF($H6="确定",IF($G6="","待补充",N($G6)+N($I6)),IF($H6="零金额",N($G6)+N($I6),IF($H6="不适用","不适用","待补充"))))</f>
        <v>120000</v>
      </c>
      <c r="K6" s="22" t="s">
        <v>108</v>
      </c>
      <c r="L6" s="26" t="n">
        <v>3</v>
      </c>
      <c r="M6" s="27" t="n">
        <v>46329</v>
      </c>
      <c r="N6" s="27" t="n">
        <v>46420</v>
      </c>
      <c r="O6" s="28" t="n">
        <v>0.3</v>
      </c>
      <c r="P6" s="23" t="n">
        <v>30</v>
      </c>
      <c r="Q6" s="29" t="n">
        <f aca="false">IF($A6="","",IF(OR($N6="",$P6=""),"",$N6-$P6))</f>
        <v>46390</v>
      </c>
      <c r="R6" s="22" t="s">
        <v>219</v>
      </c>
      <c r="S6" s="22" t="s">
        <v>203</v>
      </c>
      <c r="T6" s="23" t="s">
        <v>220</v>
      </c>
      <c r="U6" s="23" t="s">
        <v>221</v>
      </c>
      <c r="V6" s="23" t="s">
        <v>206</v>
      </c>
      <c r="W6" s="23" t="s">
        <v>201</v>
      </c>
      <c r="X6" s="26" t="n">
        <v>0</v>
      </c>
      <c r="Y6" s="23" t="s">
        <v>207</v>
      </c>
      <c r="Z6" s="23" t="s">
        <v>206</v>
      </c>
      <c r="AA6" s="23" t="s">
        <v>208</v>
      </c>
      <c r="AB6" s="23" t="s">
        <v>208</v>
      </c>
      <c r="AC6" s="30" t="str">
        <f aca="false">IF($A6="","",
IF(COUNTIF($A$5:$A$104,$A6)&gt;1,"错误：编号重复",
IF(OR($B6="",$K6="",$AG6="",AND($F6&lt;&gt;"NDA/保密",$O6=""),$C6="",$D6="",$E6="",$F6="",$H6="",$L6="",$M6="",$N6="",$R6="",$S6="",$T6="",$U6="",$V6="",$W6="",$X6="",$Y6="",$Z6="",$AA6="",$AB6=""),"待补充",
IF(OR(NOT(ISNUMBER($L6)),$L6&lt;=0,NOT(ISNUMBER($M6)),NOT(ISNUMBER($N6)),$N6&lt;$M6,AND($F6&lt;&gt;"NDA/保密",OR(NOT(ISNUMBER($O6)),$O6&lt;0,$O6&gt;1)),AND(OR($H6="确定",$H6="零金额"),NOT(ISNUMBER($G6))),AND($H6="确定",$G6=0),AND($H6="不适用",$G6&lt;&gt;"")),"错误：金额/期限/日期/比例",IF(AND(OR($H6="确定",$H6="零金额"),OR($G6="",$G6&lt;0)),"错误：金额",
IF(AND($H6="确定",$K6&lt;&gt;"CNY"),"人工判断（HOLD）：非人民币",
IF($H6="未确定","人工判断（HOLD）：金额未确定",
IF(AND($H6="不适用",$F6&lt;&gt;"NDA/保密"),"待补充：金额口径",
IF(AND($H6="零金额",$F6="NDA/保密"),"待补充：NDA 金额口径应为不适用",
IF(AND($H6="零金额",$F6&lt;&gt;"NDA/保密"),"人工判断（HOLD）：零金额对价",
IF(AND($H6&lt;&gt;"确定",$H6&lt;&gt;"零金额",$H6&lt;&gt;"不适用"),"错误：金额口径",
IF($Z6&lt;&gt;"无","暂停：存在未解除事项",
IF(AND($V6&lt;&gt;"无",$W6&lt;&gt;"已完成"),"暂停：专项未完成",
IF($AA6&lt;&gt;"是","暂停：批准条件未落实",
IF(AND($AB6&lt;&gt;"是",$AB6&lt;&gt;"不适用（未签署）"),"暂停：签署版不一致",
IF(OR($Y6="是",AND(OR($H6="确定",$H6="零金额"),N($J6)&gt;审批参数!$B$10)),"R3",
IF($O6&gt;审批参数!$B$14,"R3",
IF(OR(AND(OR($H6="确定",$H6="零金额"),N($J6)&gt;审批参数!$B$9),$X6&gt;0,$L6&gt;审批参数!$B$12,$O6&gt;审批参数!$B$11,$V6&lt;&gt;"无",$F6="SaaS采购"),"R2","R1"))))))))))))))))))</f>
        <v>R2</v>
      </c>
      <c r="AD6" s="31" t="str">
        <f aca="false">IF($A6="","",
IF(LEFT($AC6,2)="错误","检查输入",
IF(LEFT($AC6,2)="待补","缺少必填项或金额口径",
IF(LEFT($AC6,2)="人工","金额/币种需人工判断",
IF(LEFT($AC6,2)="暂停",MID($AC6,4,100),
TRIM(
IF(OR($Y6="是",AND(OR($H6="确定",$H6="零金额"),N($J6)&gt;审批参数!$B$10)),"金额或责任超R3线；","")
&amp;IF(AND(OR($H6="确定",$H6="零金额"),N($J6)&gt;审批参数!$B$9,N($J6)&lt;=审批参数!$B$10),"金额超R1上限；","")
&amp;IF($O6&gt;审批参数!$B$14,"预付款超50%；","")
&amp;IF($X6&gt;0,"存在最终采纳的实质偏离；","")
&amp;IF($L6&gt;审批参数!$B$12,"期限超12个月；","")
&amp;IF($O6&gt;审批参数!$B$11,"预付款超30%；","")
&amp;IF($V6&lt;&gt;"无","专项风险；","")
&amp;IF($F6="SaaS采购","SaaS采购（限定范围，R2）；","")
))))))</f>
        <v>金额超R1上限；</v>
      </c>
      <c r="AE6" s="31" t="str">
        <f aca="false">IF($A6="","",
IF(LEFT($AC6,2)="错误","修正后重算",
IF(LEFT($AC6,2)="待补","补齐后重算",
IF(LEFT($AC6,2)="人工","转人工判断，不得自动放行",
IF(LEFT($AC6,2)="暂停","解除暂停后重算",
IF($AC6="R3","完成R2审查后升级审批",
IF($AC6="R2","业务批准+法务审查+财务/专项意见，并核验签署授权",
"业务批准；涉及付款做财务核验；签署授权另查")))))))</f>
        <v>业务批准+法务审查+财务/专项意见，并核验签署授权</v>
      </c>
      <c r="AF6" s="22" t="s">
        <v>222</v>
      </c>
      <c r="AG6" s="22" t="s">
        <v>130</v>
      </c>
      <c r="AH6" s="22" t="s">
        <v>223</v>
      </c>
      <c r="AI6" s="22" t="s">
        <v>224</v>
      </c>
      <c r="AJ6" s="23" t="s">
        <v>212</v>
      </c>
    </row>
    <row r="7" customFormat="false" ht="48" hidden="false" customHeight="true" outlineLevel="0" collapsed="false">
      <c r="A7" s="22" t="s">
        <v>225</v>
      </c>
      <c r="B7" s="22" t="s">
        <v>226</v>
      </c>
      <c r="C7" s="23" t="s">
        <v>197</v>
      </c>
      <c r="D7" s="23" t="s">
        <v>227</v>
      </c>
      <c r="E7" s="23" t="s">
        <v>228</v>
      </c>
      <c r="F7" s="22" t="s">
        <v>229</v>
      </c>
      <c r="G7" s="24" t="n">
        <v>96000</v>
      </c>
      <c r="H7" s="23" t="s">
        <v>218</v>
      </c>
      <c r="I7" s="25" t="n">
        <f aca="false">IF($A7="","",IF(OR($H7="确定",$H7="零金额"),SUMIFS($G$5:$G$104,$B$5:$B$104,$B7,$T$5:$T$104,"已签署")+SUMIFS($G$5:$G$104,$B$5:$B$104,$B7,$T$5:$T$104,"履行中")+SUMIFS($G$5:$G$104,$B$5:$B$104,$B7,$T$5:$T$104,"已结项")-IF(OR($T7="已签署",$T7="履行中",$T7="已结项"),N($G7),0),""))</f>
        <v>0</v>
      </c>
      <c r="J7" s="25" t="n">
        <f aca="false">IF($A7="","",IF($H7="确定",IF($G7="","待补充",N($G7)+N($I7)),IF($H7="零金额",N($G7)+N($I7),IF($H7="不适用","不适用","待补充"))))</f>
        <v>96000</v>
      </c>
      <c r="K7" s="22" t="s">
        <v>108</v>
      </c>
      <c r="L7" s="26" t="n">
        <v>12</v>
      </c>
      <c r="M7" s="27" t="n">
        <v>46357</v>
      </c>
      <c r="N7" s="27" t="n">
        <v>46721</v>
      </c>
      <c r="O7" s="28" t="n">
        <v>0.5</v>
      </c>
      <c r="P7" s="23" t="n">
        <v>60</v>
      </c>
      <c r="Q7" s="29" t="n">
        <f aca="false">IF($A7="","",IF(OR($N7="",$P7=""),"",$N7-$P7))</f>
        <v>46661</v>
      </c>
      <c r="R7" s="22" t="s">
        <v>230</v>
      </c>
      <c r="S7" s="22" t="s">
        <v>203</v>
      </c>
      <c r="T7" s="23" t="s">
        <v>204</v>
      </c>
      <c r="U7" s="23" t="s">
        <v>231</v>
      </c>
      <c r="V7" s="23" t="s">
        <v>232</v>
      </c>
      <c r="W7" s="23" t="s">
        <v>233</v>
      </c>
      <c r="X7" s="26" t="n">
        <v>1</v>
      </c>
      <c r="Y7" s="23" t="s">
        <v>207</v>
      </c>
      <c r="Z7" s="23" t="s">
        <v>206</v>
      </c>
      <c r="AA7" s="23" t="s">
        <v>208</v>
      </c>
      <c r="AB7" s="23" t="s">
        <v>208</v>
      </c>
      <c r="AC7" s="30" t="str">
        <f aca="false">IF($A7="","",
IF(COUNTIF($A$5:$A$104,$A7)&gt;1,"错误：编号重复",
IF(OR($B7="",$K7="",$AG7="",AND($F7&lt;&gt;"NDA/保密",$O7=""),$C7="",$D7="",$E7="",$F7="",$H7="",$L7="",$M7="",$N7="",$R7="",$S7="",$T7="",$U7="",$V7="",$W7="",$X7="",$Y7="",$Z7="",$AA7="",$AB7=""),"待补充",
IF(OR(NOT(ISNUMBER($L7)),$L7&lt;=0,NOT(ISNUMBER($M7)),NOT(ISNUMBER($N7)),$N7&lt;$M7,AND($F7&lt;&gt;"NDA/保密",OR(NOT(ISNUMBER($O7)),$O7&lt;0,$O7&gt;1)),AND(OR($H7="确定",$H7="零金额"),NOT(ISNUMBER($G7))),AND($H7="确定",$G7=0),AND($H7="不适用",$G7&lt;&gt;"")),"错误：金额/期限/日期/比例",IF(AND(OR($H7="确定",$H7="零金额"),OR($G7="",$G7&lt;0)),"错误：金额",
IF(AND($H7="确定",$K7&lt;&gt;"CNY"),"人工判断（HOLD）：非人民币",
IF($H7="未确定","人工判断（HOLD）：金额未确定",
IF(AND($H7="不适用",$F7&lt;&gt;"NDA/保密"),"待补充：金额口径",
IF(AND($H7="零金额",$F7="NDA/保密"),"待补充：NDA 金额口径应为不适用",
IF(AND($H7="零金额",$F7&lt;&gt;"NDA/保密"),"人工判断（HOLD）：零金额对价",
IF(AND($H7&lt;&gt;"确定",$H7&lt;&gt;"零金额",$H7&lt;&gt;"不适用"),"错误：金额口径",
IF($Z7&lt;&gt;"无","暂停：存在未解除事项",
IF(AND($V7&lt;&gt;"无",$W7&lt;&gt;"已完成"),"暂停：专项未完成",
IF($AA7&lt;&gt;"是","暂停：批准条件未落实",
IF(AND($AB7&lt;&gt;"是",$AB7&lt;&gt;"不适用（未签署）"),"暂停：签署版不一致",
IF(OR($Y7="是",AND(OR($H7="确定",$H7="零金额"),N($J7)&gt;审批参数!$B$10)),"R3",
IF($O7&gt;审批参数!$B$14,"R3",
IF(OR(AND(OR($H7="确定",$H7="零金额"),N($J7)&gt;审批参数!$B$9),$X7&gt;0,$L7&gt;审批参数!$B$12,$O7&gt;审批参数!$B$11,$V7&lt;&gt;"无",$F7="SaaS采购"),"R2","R1"))))))))))))))))))</f>
        <v>R2</v>
      </c>
      <c r="AD7" s="31" t="str">
        <f aca="false">IF($A7="","",
IF(LEFT($AC7,2)="错误","检查输入",
IF(LEFT($AC7,2)="待补","缺少必填项或金额口径",
IF(LEFT($AC7,2)="人工","金额/币种需人工判断",
IF(LEFT($AC7,2)="暂停",MID($AC7,4,100),
TRIM(
IF(OR($Y7="是",AND(OR($H7="确定",$H7="零金额"),N($J7)&gt;审批参数!$B$10)),"金额或责任超R3线；","")
&amp;IF(AND(OR($H7="确定",$H7="零金额"),N($J7)&gt;审批参数!$B$9,N($J7)&lt;=审批参数!$B$10),"金额超R1上限；","")
&amp;IF($O7&gt;审批参数!$B$14,"预付款超50%；","")
&amp;IF($X7&gt;0,"存在最终采纳的实质偏离；","")
&amp;IF($L7&gt;审批参数!$B$12,"期限超12个月；","")
&amp;IF($O7&gt;审批参数!$B$11,"预付款超30%；","")
&amp;IF($V7&lt;&gt;"无","专项风险；","")
&amp;IF($F7="SaaS采购","SaaS采购（限定范围，R2）；","")
))))))</f>
        <v>存在最终采纳的实质偏离；预付款超30%；专项风险；SaaS采购（限定范围，R2）；</v>
      </c>
      <c r="AE7" s="31" t="str">
        <f aca="false">IF($A7="","",
IF(LEFT($AC7,2)="错误","修正后重算",
IF(LEFT($AC7,2)="待补","补齐后重算",
IF(LEFT($AC7,2)="人工","转人工判断，不得自动放行",
IF(LEFT($AC7,2)="暂停","解除暂停后重算",
IF($AC7="R3","完成R2审查后升级审批",
IF($AC7="R2","业务批准+法务审查+财务/专项意见，并核验签署授权",
"业务批准；涉及付款做财务核验；签署授权另查")))))))</f>
        <v>业务批准+法务审查+财务/专项意见，并核验签署授权</v>
      </c>
      <c r="AF7" s="22" t="s">
        <v>234</v>
      </c>
      <c r="AG7" s="22" t="s">
        <v>130</v>
      </c>
      <c r="AH7" s="22" t="s">
        <v>235</v>
      </c>
      <c r="AI7" s="22" t="s">
        <v>236</v>
      </c>
      <c r="AJ7" s="23" t="s">
        <v>212</v>
      </c>
    </row>
    <row r="8" customFormat="false" ht="25.5" hidden="false" customHeight="true" outlineLevel="0" collapsed="false">
      <c r="A8" s="23"/>
      <c r="B8" s="23"/>
      <c r="C8" s="23"/>
      <c r="D8" s="23"/>
      <c r="E8" s="23"/>
      <c r="F8" s="23"/>
      <c r="G8" s="24"/>
      <c r="H8" s="23"/>
      <c r="I8" s="25" t="str">
        <f aca="false">IF($A8="","",IF(OR($H8="确定",$H8="零金额"),SUMIFS($G$5:$G$104,$B$5:$B$104,$B8,$T$5:$T$104,"已签署")+SUMIFS($G$5:$G$104,$B$5:$B$104,$B8,$T$5:$T$104,"履行中")+SUMIFS($G$5:$G$104,$B$5:$B$104,$B8,$T$5:$T$104,"已结项")-IF(OR($T8="已签署",$T8="履行中",$T8="已结项"),N($G8),0),""))</f>
        <v/>
      </c>
      <c r="J8" s="25" t="str">
        <f aca="false">IF($A8="","",IF($H8="确定",IF($G8="","待补充",N($G8)+N($I8)),IF($H8="零金额",N($G8)+N($I8),IF($H8="不适用","不适用","待补充"))))</f>
        <v/>
      </c>
      <c r="K8" s="22"/>
      <c r="L8" s="26"/>
      <c r="M8" s="27"/>
      <c r="N8" s="27"/>
      <c r="O8" s="28"/>
      <c r="P8" s="23"/>
      <c r="Q8" s="29" t="str">
        <f aca="false">IF($A8="","",IF(OR($N8="",$P8=""),"",$N8-$P8))</f>
        <v/>
      </c>
      <c r="R8" s="23"/>
      <c r="S8" s="23"/>
      <c r="T8" s="23"/>
      <c r="U8" s="23"/>
      <c r="V8" s="23"/>
      <c r="W8" s="23"/>
      <c r="X8" s="26"/>
      <c r="Y8" s="23"/>
      <c r="Z8" s="23"/>
      <c r="AA8" s="23"/>
      <c r="AB8" s="23"/>
      <c r="AC8" s="30" t="str">
        <f aca="false">IF($A8="","",
IF(COUNTIF($A$5:$A$104,$A8)&gt;1,"错误：编号重复",
IF(OR($B8="",$K8="",$AG8="",AND($F8&lt;&gt;"NDA/保密",$O8=""),$C8="",$D8="",$E8="",$F8="",$H8="",$L8="",$M8="",$N8="",$R8="",$S8="",$T8="",$U8="",$V8="",$W8="",$X8="",$Y8="",$Z8="",$AA8="",$AB8=""),"待补充",
IF(OR(NOT(ISNUMBER($L8)),$L8&lt;=0,NOT(ISNUMBER($M8)),NOT(ISNUMBER($N8)),$N8&lt;$M8,AND($F8&lt;&gt;"NDA/保密",OR(NOT(ISNUMBER($O8)),$O8&lt;0,$O8&gt;1)),AND(OR($H8="确定",$H8="零金额"),NOT(ISNUMBER($G8))),AND($H8="确定",$G8=0),AND($H8="不适用",$G8&lt;&gt;"")),"错误：金额/期限/日期/比例",IF(AND(OR($H8="确定",$H8="零金额"),OR($G8="",$G8&lt;0)),"错误：金额",
IF(AND($H8="确定",$K8&lt;&gt;"CNY"),"人工判断（HOLD）：非人民币",
IF($H8="未确定","人工判断（HOLD）：金额未确定",
IF(AND($H8="不适用",$F8&lt;&gt;"NDA/保密"),"待补充：金额口径",
IF(AND($H8="零金额",$F8="NDA/保密"),"待补充：NDA 金额口径应为不适用",
IF(AND($H8="零金额",$F8&lt;&gt;"NDA/保密"),"人工判断（HOLD）：零金额对价",
IF(AND($H8&lt;&gt;"确定",$H8&lt;&gt;"零金额",$H8&lt;&gt;"不适用"),"错误：金额口径",
IF($Z8&lt;&gt;"无","暂停：存在未解除事项",
IF(AND($V8&lt;&gt;"无",$W8&lt;&gt;"已完成"),"暂停：专项未完成",
IF($AA8&lt;&gt;"是","暂停：批准条件未落实",
IF(AND($AB8&lt;&gt;"是",$AB8&lt;&gt;"不适用（未签署）"),"暂停：签署版不一致",
IF(OR($Y8="是",AND(OR($H8="确定",$H8="零金额"),N($J8)&gt;审批参数!$B$10)),"R3",
IF($O8&gt;审批参数!$B$14,"R3",
IF(OR(AND(OR($H8="确定",$H8="零金额"),N($J8)&gt;审批参数!$B$9),$X8&gt;0,$L8&gt;审批参数!$B$12,$O8&gt;审批参数!$B$11,$V8&lt;&gt;"无",$F8="SaaS采购"),"R2","R1"))))))))))))))))))</f>
        <v/>
      </c>
      <c r="AD8" s="31" t="str">
        <f aca="false">IF($A8="","",
IF(LEFT($AC8,2)="错误","检查输入",
IF(LEFT($AC8,2)="待补","缺少必填项或金额口径",
IF(LEFT($AC8,2)="人工","金额/币种需人工判断",
IF(LEFT($AC8,2)="暂停",MID($AC8,4,100),
TRIM(
IF(OR($Y8="是",AND(OR($H8="确定",$H8="零金额"),N($J8)&gt;审批参数!$B$10)),"金额或责任超R3线；","")
&amp;IF(AND(OR($H8="确定",$H8="零金额"),N($J8)&gt;审批参数!$B$9,N($J8)&lt;=审批参数!$B$10),"金额超R1上限；","")
&amp;IF($O8&gt;审批参数!$B$14,"预付款超50%；","")
&amp;IF($X8&gt;0,"存在最终采纳的实质偏离；","")
&amp;IF($L8&gt;审批参数!$B$12,"期限超12个月；","")
&amp;IF($O8&gt;审批参数!$B$11,"预付款超30%；","")
&amp;IF($V8&lt;&gt;"无","专项风险；","")
&amp;IF($F8="SaaS采购","SaaS采购（限定范围，R2）；","")
))))))</f>
        <v/>
      </c>
      <c r="AE8" s="31" t="str">
        <f aca="false">IF($A8="","",
IF(LEFT($AC8,2)="错误","修正后重算",
IF(LEFT($AC8,2)="待补","补齐后重算",
IF(LEFT($AC8,2)="人工","转人工判断，不得自动放行",
IF(LEFT($AC8,2)="暂停","解除暂停后重算",
IF($AC8="R3","完成R2审查后升级审批",
IF($AC8="R2","业务批准+法务审查+财务/专项意见，并核验签署授权",
"业务批准；涉及付款做财务核验；签署授权另查")))))))</f>
        <v/>
      </c>
      <c r="AF8" s="23"/>
      <c r="AG8" s="23"/>
      <c r="AH8" s="23"/>
      <c r="AI8" s="23"/>
      <c r="AJ8" s="23"/>
    </row>
    <row r="9" customFormat="false" ht="25.5" hidden="false" customHeight="true" outlineLevel="0" collapsed="false">
      <c r="A9" s="23"/>
      <c r="B9" s="23"/>
      <c r="C9" s="23"/>
      <c r="D9" s="23"/>
      <c r="E9" s="23"/>
      <c r="F9" s="23"/>
      <c r="G9" s="24"/>
      <c r="H9" s="23"/>
      <c r="I9" s="25" t="str">
        <f aca="false">IF($A9="","",IF(OR($H9="确定",$H9="零金额"),SUMIFS($G$5:$G$104,$B$5:$B$104,$B9,$T$5:$T$104,"已签署")+SUMIFS($G$5:$G$104,$B$5:$B$104,$B9,$T$5:$T$104,"履行中")+SUMIFS($G$5:$G$104,$B$5:$B$104,$B9,$T$5:$T$104,"已结项")-IF(OR($T9="已签署",$T9="履行中",$T9="已结项"),N($G9),0),""))</f>
        <v/>
      </c>
      <c r="J9" s="25" t="str">
        <f aca="false">IF($A9="","",IF($H9="确定",IF($G9="","待补充",N($G9)+N($I9)),IF($H9="零金额",N($G9)+N($I9),IF($H9="不适用","不适用","待补充"))))</f>
        <v/>
      </c>
      <c r="K9" s="22"/>
      <c r="L9" s="26"/>
      <c r="M9" s="27"/>
      <c r="N9" s="27"/>
      <c r="O9" s="28"/>
      <c r="P9" s="23"/>
      <c r="Q9" s="29" t="str">
        <f aca="false">IF($A9="","",IF(OR($N9="",$P9=""),"",$N9-$P9))</f>
        <v/>
      </c>
      <c r="R9" s="23"/>
      <c r="S9" s="23"/>
      <c r="T9" s="23"/>
      <c r="U9" s="23"/>
      <c r="V9" s="23"/>
      <c r="W9" s="23"/>
      <c r="X9" s="26"/>
      <c r="Y9" s="23"/>
      <c r="Z9" s="23"/>
      <c r="AA9" s="23"/>
      <c r="AB9" s="23"/>
      <c r="AC9" s="30" t="str">
        <f aca="false">IF($A9="","",
IF(COUNTIF($A$5:$A$104,$A9)&gt;1,"错误：编号重复",
IF(OR($B9="",$K9="",$AG9="",AND($F9&lt;&gt;"NDA/保密",$O9=""),$C9="",$D9="",$E9="",$F9="",$H9="",$L9="",$M9="",$N9="",$R9="",$S9="",$T9="",$U9="",$V9="",$W9="",$X9="",$Y9="",$Z9="",$AA9="",$AB9=""),"待补充",
IF(OR(NOT(ISNUMBER($L9)),$L9&lt;=0,NOT(ISNUMBER($M9)),NOT(ISNUMBER($N9)),$N9&lt;$M9,AND($F9&lt;&gt;"NDA/保密",OR(NOT(ISNUMBER($O9)),$O9&lt;0,$O9&gt;1)),AND(OR($H9="确定",$H9="零金额"),NOT(ISNUMBER($G9))),AND($H9="确定",$G9=0),AND($H9="不适用",$G9&lt;&gt;"")),"错误：金额/期限/日期/比例",IF(AND(OR($H9="确定",$H9="零金额"),OR($G9="",$G9&lt;0)),"错误：金额",
IF(AND($H9="确定",$K9&lt;&gt;"CNY"),"人工判断（HOLD）：非人民币",
IF($H9="未确定","人工判断（HOLD）：金额未确定",
IF(AND($H9="不适用",$F9&lt;&gt;"NDA/保密"),"待补充：金额口径",
IF(AND($H9="零金额",$F9="NDA/保密"),"待补充：NDA 金额口径应为不适用",
IF(AND($H9="零金额",$F9&lt;&gt;"NDA/保密"),"人工判断（HOLD）：零金额对价",
IF(AND($H9&lt;&gt;"确定",$H9&lt;&gt;"零金额",$H9&lt;&gt;"不适用"),"错误：金额口径",
IF($Z9&lt;&gt;"无","暂停：存在未解除事项",
IF(AND($V9&lt;&gt;"无",$W9&lt;&gt;"已完成"),"暂停：专项未完成",
IF($AA9&lt;&gt;"是","暂停：批准条件未落实",
IF(AND($AB9&lt;&gt;"是",$AB9&lt;&gt;"不适用（未签署）"),"暂停：签署版不一致",
IF(OR($Y9="是",AND(OR($H9="确定",$H9="零金额"),N($J9)&gt;审批参数!$B$10)),"R3",
IF($O9&gt;审批参数!$B$14,"R3",
IF(OR(AND(OR($H9="确定",$H9="零金额"),N($J9)&gt;审批参数!$B$9),$X9&gt;0,$L9&gt;审批参数!$B$12,$O9&gt;审批参数!$B$11,$V9&lt;&gt;"无",$F9="SaaS采购"),"R2","R1"))))))))))))))))))</f>
        <v/>
      </c>
      <c r="AD9" s="31" t="str">
        <f aca="false">IF($A9="","",
IF(LEFT($AC9,2)="错误","检查输入",
IF(LEFT($AC9,2)="待补","缺少必填项或金额口径",
IF(LEFT($AC9,2)="人工","金额/币种需人工判断",
IF(LEFT($AC9,2)="暂停",MID($AC9,4,100),
TRIM(
IF(OR($Y9="是",AND(OR($H9="确定",$H9="零金额"),N($J9)&gt;审批参数!$B$10)),"金额或责任超R3线；","")
&amp;IF(AND(OR($H9="确定",$H9="零金额"),N($J9)&gt;审批参数!$B$9,N($J9)&lt;=审批参数!$B$10),"金额超R1上限；","")
&amp;IF($O9&gt;审批参数!$B$14,"预付款超50%；","")
&amp;IF($X9&gt;0,"存在最终采纳的实质偏离；","")
&amp;IF($L9&gt;审批参数!$B$12,"期限超12个月；","")
&amp;IF($O9&gt;审批参数!$B$11,"预付款超30%；","")
&amp;IF($V9&lt;&gt;"无","专项风险；","")
&amp;IF($F9="SaaS采购","SaaS采购（限定范围，R2）；","")
))))))</f>
        <v/>
      </c>
      <c r="AE9" s="31" t="str">
        <f aca="false">IF($A9="","",
IF(LEFT($AC9,2)="错误","修正后重算",
IF(LEFT($AC9,2)="待补","补齐后重算",
IF(LEFT($AC9,2)="人工","转人工判断，不得自动放行",
IF(LEFT($AC9,2)="暂停","解除暂停后重算",
IF($AC9="R3","完成R2审查后升级审批",
IF($AC9="R2","业务批准+法务审查+财务/专项意见，并核验签署授权",
"业务批准；涉及付款做财务核验；签署授权另查")))))))</f>
        <v/>
      </c>
      <c r="AF9" s="23"/>
      <c r="AG9" s="23"/>
      <c r="AH9" s="23"/>
      <c r="AI9" s="23"/>
      <c r="AJ9" s="23"/>
    </row>
    <row r="10" customFormat="false" ht="25.5" hidden="false" customHeight="true" outlineLevel="0" collapsed="false">
      <c r="A10" s="23"/>
      <c r="B10" s="23"/>
      <c r="C10" s="23"/>
      <c r="D10" s="23"/>
      <c r="E10" s="23"/>
      <c r="F10" s="23"/>
      <c r="G10" s="24"/>
      <c r="H10" s="23"/>
      <c r="I10" s="25" t="str">
        <f aca="false">IF($A10="","",IF(OR($H10="确定",$H10="零金额"),SUMIFS($G$5:$G$104,$B$5:$B$104,$B10,$T$5:$T$104,"已签署")+SUMIFS($G$5:$G$104,$B$5:$B$104,$B10,$T$5:$T$104,"履行中")+SUMIFS($G$5:$G$104,$B$5:$B$104,$B10,$T$5:$T$104,"已结项")-IF(OR($T10="已签署",$T10="履行中",$T10="已结项"),N($G10),0),""))</f>
        <v/>
      </c>
      <c r="J10" s="25" t="str">
        <f aca="false">IF($A10="","",IF($H10="确定",IF($G10="","待补充",N($G10)+N($I10)),IF($H10="零金额",N($G10)+N($I10),IF($H10="不适用","不适用","待补充"))))</f>
        <v/>
      </c>
      <c r="K10" s="22"/>
      <c r="L10" s="26"/>
      <c r="M10" s="27"/>
      <c r="N10" s="27"/>
      <c r="O10" s="28"/>
      <c r="P10" s="23"/>
      <c r="Q10" s="29" t="str">
        <f aca="false">IF($A10="","",IF(OR($N10="",$P10=""),"",$N10-$P10))</f>
        <v/>
      </c>
      <c r="R10" s="23"/>
      <c r="S10" s="23"/>
      <c r="T10" s="23"/>
      <c r="U10" s="23"/>
      <c r="V10" s="23"/>
      <c r="W10" s="23"/>
      <c r="X10" s="26"/>
      <c r="Y10" s="23"/>
      <c r="Z10" s="23"/>
      <c r="AA10" s="23"/>
      <c r="AB10" s="23"/>
      <c r="AC10" s="30" t="str">
        <f aca="false">IF($A10="","",
IF(COUNTIF($A$5:$A$104,$A10)&gt;1,"错误：编号重复",
IF(OR($B10="",$K10="",$AG10="",AND($F10&lt;&gt;"NDA/保密",$O10=""),$C10="",$D10="",$E10="",$F10="",$H10="",$L10="",$M10="",$N10="",$R10="",$S10="",$T10="",$U10="",$V10="",$W10="",$X10="",$Y10="",$Z10="",$AA10="",$AB10=""),"待补充",
IF(OR(NOT(ISNUMBER($L10)),$L10&lt;=0,NOT(ISNUMBER($M10)),NOT(ISNUMBER($N10)),$N10&lt;$M10,AND($F10&lt;&gt;"NDA/保密",OR(NOT(ISNUMBER($O10)),$O10&lt;0,$O10&gt;1)),AND(OR($H10="确定",$H10="零金额"),NOT(ISNUMBER($G10))),AND($H10="确定",$G10=0),AND($H10="不适用",$G10&lt;&gt;"")),"错误：金额/期限/日期/比例",IF(AND(OR($H10="确定",$H10="零金额"),OR($G10="",$G10&lt;0)),"错误：金额",
IF(AND($H10="确定",$K10&lt;&gt;"CNY"),"人工判断（HOLD）：非人民币",
IF($H10="未确定","人工判断（HOLD）：金额未确定",
IF(AND($H10="不适用",$F10&lt;&gt;"NDA/保密"),"待补充：金额口径",
IF(AND($H10="零金额",$F10="NDA/保密"),"待补充：NDA 金额口径应为不适用",
IF(AND($H10="零金额",$F10&lt;&gt;"NDA/保密"),"人工判断（HOLD）：零金额对价",
IF(AND($H10&lt;&gt;"确定",$H10&lt;&gt;"零金额",$H10&lt;&gt;"不适用"),"错误：金额口径",
IF($Z10&lt;&gt;"无","暂停：存在未解除事项",
IF(AND($V10&lt;&gt;"无",$W10&lt;&gt;"已完成"),"暂停：专项未完成",
IF($AA10&lt;&gt;"是","暂停：批准条件未落实",
IF(AND($AB10&lt;&gt;"是",$AB10&lt;&gt;"不适用（未签署）"),"暂停：签署版不一致",
IF(OR($Y10="是",AND(OR($H10="确定",$H10="零金额"),N($J10)&gt;审批参数!$B$10)),"R3",
IF($O10&gt;审批参数!$B$14,"R3",
IF(OR(AND(OR($H10="确定",$H10="零金额"),N($J10)&gt;审批参数!$B$9),$X10&gt;0,$L10&gt;审批参数!$B$12,$O10&gt;审批参数!$B$11,$V10&lt;&gt;"无",$F10="SaaS采购"),"R2","R1"))))))))))))))))))</f>
        <v/>
      </c>
      <c r="AD10" s="31" t="str">
        <f aca="false">IF($A10="","",
IF(LEFT($AC10,2)="错误","检查输入",
IF(LEFT($AC10,2)="待补","缺少必填项或金额口径",
IF(LEFT($AC10,2)="人工","金额/币种需人工判断",
IF(LEFT($AC10,2)="暂停",MID($AC10,4,100),
TRIM(
IF(OR($Y10="是",AND(OR($H10="确定",$H10="零金额"),N($J10)&gt;审批参数!$B$10)),"金额或责任超R3线；","")
&amp;IF(AND(OR($H10="确定",$H10="零金额"),N($J10)&gt;审批参数!$B$9,N($J10)&lt;=审批参数!$B$10),"金额超R1上限；","")
&amp;IF($O10&gt;审批参数!$B$14,"预付款超50%；","")
&amp;IF($X10&gt;0,"存在最终采纳的实质偏离；","")
&amp;IF($L10&gt;审批参数!$B$12,"期限超12个月；","")
&amp;IF($O10&gt;审批参数!$B$11,"预付款超30%；","")
&amp;IF($V10&lt;&gt;"无","专项风险；","")
&amp;IF($F10="SaaS采购","SaaS采购（限定范围，R2）；","")
))))))</f>
        <v/>
      </c>
      <c r="AE10" s="31" t="str">
        <f aca="false">IF($A10="","",
IF(LEFT($AC10,2)="错误","修正后重算",
IF(LEFT($AC10,2)="待补","补齐后重算",
IF(LEFT($AC10,2)="人工","转人工判断，不得自动放行",
IF(LEFT($AC10,2)="暂停","解除暂停后重算",
IF($AC10="R3","完成R2审查后升级审批",
IF($AC10="R2","业务批准+法务审查+财务/专项意见，并核验签署授权",
"业务批准；涉及付款做财务核验；签署授权另查")))))))</f>
        <v/>
      </c>
      <c r="AF10" s="23"/>
      <c r="AG10" s="23"/>
      <c r="AH10" s="23"/>
      <c r="AI10" s="23"/>
      <c r="AJ10" s="23"/>
    </row>
    <row r="11" customFormat="false" ht="25.5" hidden="false" customHeight="true" outlineLevel="0" collapsed="false">
      <c r="A11" s="23"/>
      <c r="B11" s="23"/>
      <c r="C11" s="23"/>
      <c r="D11" s="23"/>
      <c r="E11" s="23"/>
      <c r="F11" s="23"/>
      <c r="G11" s="24"/>
      <c r="H11" s="23"/>
      <c r="I11" s="25" t="str">
        <f aca="false">IF($A11="","",IF(OR($H11="确定",$H11="零金额"),SUMIFS($G$5:$G$104,$B$5:$B$104,$B11,$T$5:$T$104,"已签署")+SUMIFS($G$5:$G$104,$B$5:$B$104,$B11,$T$5:$T$104,"履行中")+SUMIFS($G$5:$G$104,$B$5:$B$104,$B11,$T$5:$T$104,"已结项")-IF(OR($T11="已签署",$T11="履行中",$T11="已结项"),N($G11),0),""))</f>
        <v/>
      </c>
      <c r="J11" s="25" t="str">
        <f aca="false">IF($A11="","",IF($H11="确定",IF($G11="","待补充",N($G11)+N($I11)),IF($H11="零金额",N($G11)+N($I11),IF($H11="不适用","不适用","待补充"))))</f>
        <v/>
      </c>
      <c r="K11" s="22"/>
      <c r="L11" s="26"/>
      <c r="M11" s="27"/>
      <c r="N11" s="27"/>
      <c r="O11" s="28"/>
      <c r="P11" s="23"/>
      <c r="Q11" s="29" t="str">
        <f aca="false">IF($A11="","",IF(OR($N11="",$P11=""),"",$N11-$P11))</f>
        <v/>
      </c>
      <c r="R11" s="23"/>
      <c r="S11" s="23"/>
      <c r="T11" s="23"/>
      <c r="U11" s="23"/>
      <c r="V11" s="23"/>
      <c r="W11" s="23"/>
      <c r="X11" s="26"/>
      <c r="Y11" s="23"/>
      <c r="Z11" s="23"/>
      <c r="AA11" s="23"/>
      <c r="AB11" s="23"/>
      <c r="AC11" s="30" t="str">
        <f aca="false">IF($A11="","",
IF(COUNTIF($A$5:$A$104,$A11)&gt;1,"错误：编号重复",
IF(OR($B11="",$K11="",$AG11="",AND($F11&lt;&gt;"NDA/保密",$O11=""),$C11="",$D11="",$E11="",$F11="",$H11="",$L11="",$M11="",$N11="",$R11="",$S11="",$T11="",$U11="",$V11="",$W11="",$X11="",$Y11="",$Z11="",$AA11="",$AB11=""),"待补充",
IF(OR(NOT(ISNUMBER($L11)),$L11&lt;=0,NOT(ISNUMBER($M11)),NOT(ISNUMBER($N11)),$N11&lt;$M11,AND($F11&lt;&gt;"NDA/保密",OR(NOT(ISNUMBER($O11)),$O11&lt;0,$O11&gt;1)),AND(OR($H11="确定",$H11="零金额"),NOT(ISNUMBER($G11))),AND($H11="确定",$G11=0),AND($H11="不适用",$G11&lt;&gt;"")),"错误：金额/期限/日期/比例",IF(AND(OR($H11="确定",$H11="零金额"),OR($G11="",$G11&lt;0)),"错误：金额",
IF(AND($H11="确定",$K11&lt;&gt;"CNY"),"人工判断（HOLD）：非人民币",
IF($H11="未确定","人工判断（HOLD）：金额未确定",
IF(AND($H11="不适用",$F11&lt;&gt;"NDA/保密"),"待补充：金额口径",
IF(AND($H11="零金额",$F11="NDA/保密"),"待补充：NDA 金额口径应为不适用",
IF(AND($H11="零金额",$F11&lt;&gt;"NDA/保密"),"人工判断（HOLD）：零金额对价",
IF(AND($H11&lt;&gt;"确定",$H11&lt;&gt;"零金额",$H11&lt;&gt;"不适用"),"错误：金额口径",
IF($Z11&lt;&gt;"无","暂停：存在未解除事项",
IF(AND($V11&lt;&gt;"无",$W11&lt;&gt;"已完成"),"暂停：专项未完成",
IF($AA11&lt;&gt;"是","暂停：批准条件未落实",
IF(AND($AB11&lt;&gt;"是",$AB11&lt;&gt;"不适用（未签署）"),"暂停：签署版不一致",
IF(OR($Y11="是",AND(OR($H11="确定",$H11="零金额"),N($J11)&gt;审批参数!$B$10)),"R3",
IF($O11&gt;审批参数!$B$14,"R3",
IF(OR(AND(OR($H11="确定",$H11="零金额"),N($J11)&gt;审批参数!$B$9),$X11&gt;0,$L11&gt;审批参数!$B$12,$O11&gt;审批参数!$B$11,$V11&lt;&gt;"无",$F11="SaaS采购"),"R2","R1"))))))))))))))))))</f>
        <v/>
      </c>
      <c r="AD11" s="31" t="str">
        <f aca="false">IF($A11="","",
IF(LEFT($AC11,2)="错误","检查输入",
IF(LEFT($AC11,2)="待补","缺少必填项或金额口径",
IF(LEFT($AC11,2)="人工","金额/币种需人工判断",
IF(LEFT($AC11,2)="暂停",MID($AC11,4,100),
TRIM(
IF(OR($Y11="是",AND(OR($H11="确定",$H11="零金额"),N($J11)&gt;审批参数!$B$10)),"金额或责任超R3线；","")
&amp;IF(AND(OR($H11="确定",$H11="零金额"),N($J11)&gt;审批参数!$B$9,N($J11)&lt;=审批参数!$B$10),"金额超R1上限；","")
&amp;IF($O11&gt;审批参数!$B$14,"预付款超50%；","")
&amp;IF($X11&gt;0,"存在最终采纳的实质偏离；","")
&amp;IF($L11&gt;审批参数!$B$12,"期限超12个月；","")
&amp;IF($O11&gt;审批参数!$B$11,"预付款超30%；","")
&amp;IF($V11&lt;&gt;"无","专项风险；","")
&amp;IF($F11="SaaS采购","SaaS采购（限定范围，R2）；","")
))))))</f>
        <v/>
      </c>
      <c r="AE11" s="31" t="str">
        <f aca="false">IF($A11="","",
IF(LEFT($AC11,2)="错误","修正后重算",
IF(LEFT($AC11,2)="待补","补齐后重算",
IF(LEFT($AC11,2)="人工","转人工判断，不得自动放行",
IF(LEFT($AC11,2)="暂停","解除暂停后重算",
IF($AC11="R3","完成R2审查后升级审批",
IF($AC11="R2","业务批准+法务审查+财务/专项意见，并核验签署授权",
"业务批准；涉及付款做财务核验；签署授权另查")))))))</f>
        <v/>
      </c>
      <c r="AF11" s="23"/>
      <c r="AG11" s="23"/>
      <c r="AH11" s="23"/>
      <c r="AI11" s="23"/>
      <c r="AJ11" s="23"/>
    </row>
    <row r="12" customFormat="false" ht="25.5" hidden="false" customHeight="true" outlineLevel="0" collapsed="false">
      <c r="A12" s="23"/>
      <c r="B12" s="23"/>
      <c r="C12" s="23"/>
      <c r="D12" s="23"/>
      <c r="E12" s="23"/>
      <c r="F12" s="23"/>
      <c r="G12" s="24"/>
      <c r="H12" s="23"/>
      <c r="I12" s="25" t="str">
        <f aca="false">IF($A12="","",IF(OR($H12="确定",$H12="零金额"),SUMIFS($G$5:$G$104,$B$5:$B$104,$B12,$T$5:$T$104,"已签署")+SUMIFS($G$5:$G$104,$B$5:$B$104,$B12,$T$5:$T$104,"履行中")+SUMIFS($G$5:$G$104,$B$5:$B$104,$B12,$T$5:$T$104,"已结项")-IF(OR($T12="已签署",$T12="履行中",$T12="已结项"),N($G12),0),""))</f>
        <v/>
      </c>
      <c r="J12" s="25" t="str">
        <f aca="false">IF($A12="","",IF($H12="确定",IF($G12="","待补充",N($G12)+N($I12)),IF($H12="零金额",N($G12)+N($I12),IF($H12="不适用","不适用","待补充"))))</f>
        <v/>
      </c>
      <c r="K12" s="22"/>
      <c r="L12" s="26"/>
      <c r="M12" s="27"/>
      <c r="N12" s="27"/>
      <c r="O12" s="28"/>
      <c r="P12" s="23"/>
      <c r="Q12" s="29" t="str">
        <f aca="false">IF($A12="","",IF(OR($N12="",$P12=""),"",$N12-$P12))</f>
        <v/>
      </c>
      <c r="R12" s="23"/>
      <c r="S12" s="23"/>
      <c r="T12" s="23"/>
      <c r="U12" s="23"/>
      <c r="V12" s="23"/>
      <c r="W12" s="23"/>
      <c r="X12" s="26"/>
      <c r="Y12" s="23"/>
      <c r="Z12" s="23"/>
      <c r="AA12" s="23"/>
      <c r="AB12" s="23"/>
      <c r="AC12" s="30" t="str">
        <f aca="false">IF($A12="","",
IF(COUNTIF($A$5:$A$104,$A12)&gt;1,"错误：编号重复",
IF(OR($B12="",$K12="",$AG12="",AND($F12&lt;&gt;"NDA/保密",$O12=""),$C12="",$D12="",$E12="",$F12="",$H12="",$L12="",$M12="",$N12="",$R12="",$S12="",$T12="",$U12="",$V12="",$W12="",$X12="",$Y12="",$Z12="",$AA12="",$AB12=""),"待补充",
IF(OR(NOT(ISNUMBER($L12)),$L12&lt;=0,NOT(ISNUMBER($M12)),NOT(ISNUMBER($N12)),$N12&lt;$M12,AND($F12&lt;&gt;"NDA/保密",OR(NOT(ISNUMBER($O12)),$O12&lt;0,$O12&gt;1)),AND(OR($H12="确定",$H12="零金额"),NOT(ISNUMBER($G12))),AND($H12="确定",$G12=0),AND($H12="不适用",$G12&lt;&gt;"")),"错误：金额/期限/日期/比例",IF(AND(OR($H12="确定",$H12="零金额"),OR($G12="",$G12&lt;0)),"错误：金额",
IF(AND($H12="确定",$K12&lt;&gt;"CNY"),"人工判断（HOLD）：非人民币",
IF($H12="未确定","人工判断（HOLD）：金额未确定",
IF(AND($H12="不适用",$F12&lt;&gt;"NDA/保密"),"待补充：金额口径",
IF(AND($H12="零金额",$F12="NDA/保密"),"待补充：NDA 金额口径应为不适用",
IF(AND($H12="零金额",$F12&lt;&gt;"NDA/保密"),"人工判断（HOLD）：零金额对价",
IF(AND($H12&lt;&gt;"确定",$H12&lt;&gt;"零金额",$H12&lt;&gt;"不适用"),"错误：金额口径",
IF($Z12&lt;&gt;"无","暂停：存在未解除事项",
IF(AND($V12&lt;&gt;"无",$W12&lt;&gt;"已完成"),"暂停：专项未完成",
IF($AA12&lt;&gt;"是","暂停：批准条件未落实",
IF(AND($AB12&lt;&gt;"是",$AB12&lt;&gt;"不适用（未签署）"),"暂停：签署版不一致",
IF(OR($Y12="是",AND(OR($H12="确定",$H12="零金额"),N($J12)&gt;审批参数!$B$10)),"R3",
IF($O12&gt;审批参数!$B$14,"R3",
IF(OR(AND(OR($H12="确定",$H12="零金额"),N($J12)&gt;审批参数!$B$9),$X12&gt;0,$L12&gt;审批参数!$B$12,$O12&gt;审批参数!$B$11,$V12&lt;&gt;"无",$F12="SaaS采购"),"R2","R1"))))))))))))))))))</f>
        <v/>
      </c>
      <c r="AD12" s="31" t="str">
        <f aca="false">IF($A12="","",
IF(LEFT($AC12,2)="错误","检查输入",
IF(LEFT($AC12,2)="待补","缺少必填项或金额口径",
IF(LEFT($AC12,2)="人工","金额/币种需人工判断",
IF(LEFT($AC12,2)="暂停",MID($AC12,4,100),
TRIM(
IF(OR($Y12="是",AND(OR($H12="确定",$H12="零金额"),N($J12)&gt;审批参数!$B$10)),"金额或责任超R3线；","")
&amp;IF(AND(OR($H12="确定",$H12="零金额"),N($J12)&gt;审批参数!$B$9,N($J12)&lt;=审批参数!$B$10),"金额超R1上限；","")
&amp;IF($O12&gt;审批参数!$B$14,"预付款超50%；","")
&amp;IF($X12&gt;0,"存在最终采纳的实质偏离；","")
&amp;IF($L12&gt;审批参数!$B$12,"期限超12个月；","")
&amp;IF($O12&gt;审批参数!$B$11,"预付款超30%；","")
&amp;IF($V12&lt;&gt;"无","专项风险；","")
&amp;IF($F12="SaaS采购","SaaS采购（限定范围，R2）；","")
))))))</f>
        <v/>
      </c>
      <c r="AE12" s="31" t="str">
        <f aca="false">IF($A12="","",
IF(LEFT($AC12,2)="错误","修正后重算",
IF(LEFT($AC12,2)="待补","补齐后重算",
IF(LEFT($AC12,2)="人工","转人工判断，不得自动放行",
IF(LEFT($AC12,2)="暂停","解除暂停后重算",
IF($AC12="R3","完成R2审查后升级审批",
IF($AC12="R2","业务批准+法务审查+财务/专项意见，并核验签署授权",
"业务批准；涉及付款做财务核验；签署授权另查")))))))</f>
        <v/>
      </c>
      <c r="AF12" s="23"/>
      <c r="AG12" s="23"/>
      <c r="AH12" s="23"/>
      <c r="AI12" s="23"/>
      <c r="AJ12" s="23"/>
    </row>
    <row r="13" customFormat="false" ht="25.5" hidden="false" customHeight="true" outlineLevel="0" collapsed="false">
      <c r="A13" s="23"/>
      <c r="B13" s="23"/>
      <c r="C13" s="23"/>
      <c r="D13" s="23"/>
      <c r="E13" s="23"/>
      <c r="F13" s="23"/>
      <c r="G13" s="24"/>
      <c r="H13" s="23"/>
      <c r="I13" s="25" t="str">
        <f aca="false">IF($A13="","",IF(OR($H13="确定",$H13="零金额"),SUMIFS($G$5:$G$104,$B$5:$B$104,$B13,$T$5:$T$104,"已签署")+SUMIFS($G$5:$G$104,$B$5:$B$104,$B13,$T$5:$T$104,"履行中")+SUMIFS($G$5:$G$104,$B$5:$B$104,$B13,$T$5:$T$104,"已结项")-IF(OR($T13="已签署",$T13="履行中",$T13="已结项"),N($G13),0),""))</f>
        <v/>
      </c>
      <c r="J13" s="25" t="str">
        <f aca="false">IF($A13="","",IF($H13="确定",IF($G13="","待补充",N($G13)+N($I13)),IF($H13="零金额",N($G13)+N($I13),IF($H13="不适用","不适用","待补充"))))</f>
        <v/>
      </c>
      <c r="K13" s="22"/>
      <c r="L13" s="26"/>
      <c r="M13" s="27"/>
      <c r="N13" s="27"/>
      <c r="O13" s="28"/>
      <c r="P13" s="23"/>
      <c r="Q13" s="29" t="str">
        <f aca="false">IF($A13="","",IF(OR($N13="",$P13=""),"",$N13-$P13))</f>
        <v/>
      </c>
      <c r="R13" s="23"/>
      <c r="S13" s="23"/>
      <c r="T13" s="23"/>
      <c r="U13" s="23"/>
      <c r="V13" s="23"/>
      <c r="W13" s="23"/>
      <c r="X13" s="26"/>
      <c r="Y13" s="23"/>
      <c r="Z13" s="23"/>
      <c r="AA13" s="23"/>
      <c r="AB13" s="23"/>
      <c r="AC13" s="30" t="str">
        <f aca="false">IF($A13="","",
IF(COUNTIF($A$5:$A$104,$A13)&gt;1,"错误：编号重复",
IF(OR($B13="",$K13="",$AG13="",AND($F13&lt;&gt;"NDA/保密",$O13=""),$C13="",$D13="",$E13="",$F13="",$H13="",$L13="",$M13="",$N13="",$R13="",$S13="",$T13="",$U13="",$V13="",$W13="",$X13="",$Y13="",$Z13="",$AA13="",$AB13=""),"待补充",
IF(OR(NOT(ISNUMBER($L13)),$L13&lt;=0,NOT(ISNUMBER($M13)),NOT(ISNUMBER($N13)),$N13&lt;$M13,AND($F13&lt;&gt;"NDA/保密",OR(NOT(ISNUMBER($O13)),$O13&lt;0,$O13&gt;1)),AND(OR($H13="确定",$H13="零金额"),NOT(ISNUMBER($G13))),AND($H13="确定",$G13=0),AND($H13="不适用",$G13&lt;&gt;"")),"错误：金额/期限/日期/比例",IF(AND(OR($H13="确定",$H13="零金额"),OR($G13="",$G13&lt;0)),"错误：金额",
IF(AND($H13="确定",$K13&lt;&gt;"CNY"),"人工判断（HOLD）：非人民币",
IF($H13="未确定","人工判断（HOLD）：金额未确定",
IF(AND($H13="不适用",$F13&lt;&gt;"NDA/保密"),"待补充：金额口径",
IF(AND($H13="零金额",$F13="NDA/保密"),"待补充：NDA 金额口径应为不适用",
IF(AND($H13="零金额",$F13&lt;&gt;"NDA/保密"),"人工判断（HOLD）：零金额对价",
IF(AND($H13&lt;&gt;"确定",$H13&lt;&gt;"零金额",$H13&lt;&gt;"不适用"),"错误：金额口径",
IF($Z13&lt;&gt;"无","暂停：存在未解除事项",
IF(AND($V13&lt;&gt;"无",$W13&lt;&gt;"已完成"),"暂停：专项未完成",
IF($AA13&lt;&gt;"是","暂停：批准条件未落实",
IF(AND($AB13&lt;&gt;"是",$AB13&lt;&gt;"不适用（未签署）"),"暂停：签署版不一致",
IF(OR($Y13="是",AND(OR($H13="确定",$H13="零金额"),N($J13)&gt;审批参数!$B$10)),"R3",
IF($O13&gt;审批参数!$B$14,"R3",
IF(OR(AND(OR($H13="确定",$H13="零金额"),N($J13)&gt;审批参数!$B$9),$X13&gt;0,$L13&gt;审批参数!$B$12,$O13&gt;审批参数!$B$11,$V13&lt;&gt;"无",$F13="SaaS采购"),"R2","R1"))))))))))))))))))</f>
        <v/>
      </c>
      <c r="AD13" s="31" t="str">
        <f aca="false">IF($A13="","",
IF(LEFT($AC13,2)="错误","检查输入",
IF(LEFT($AC13,2)="待补","缺少必填项或金额口径",
IF(LEFT($AC13,2)="人工","金额/币种需人工判断",
IF(LEFT($AC13,2)="暂停",MID($AC13,4,100),
TRIM(
IF(OR($Y13="是",AND(OR($H13="确定",$H13="零金额"),N($J13)&gt;审批参数!$B$10)),"金额或责任超R3线；","")
&amp;IF(AND(OR($H13="确定",$H13="零金额"),N($J13)&gt;审批参数!$B$9,N($J13)&lt;=审批参数!$B$10),"金额超R1上限；","")
&amp;IF($O13&gt;审批参数!$B$14,"预付款超50%；","")
&amp;IF($X13&gt;0,"存在最终采纳的实质偏离；","")
&amp;IF($L13&gt;审批参数!$B$12,"期限超12个月；","")
&amp;IF($O13&gt;审批参数!$B$11,"预付款超30%；","")
&amp;IF($V13&lt;&gt;"无","专项风险；","")
&amp;IF($F13="SaaS采购","SaaS采购（限定范围，R2）；","")
))))))</f>
        <v/>
      </c>
      <c r="AE13" s="31" t="str">
        <f aca="false">IF($A13="","",
IF(LEFT($AC13,2)="错误","修正后重算",
IF(LEFT($AC13,2)="待补","补齐后重算",
IF(LEFT($AC13,2)="人工","转人工判断，不得自动放行",
IF(LEFT($AC13,2)="暂停","解除暂停后重算",
IF($AC13="R3","完成R2审查后升级审批",
IF($AC13="R2","业务批准+法务审查+财务/专项意见，并核验签署授权",
"业务批准；涉及付款做财务核验；签署授权另查")))))))</f>
        <v/>
      </c>
      <c r="AF13" s="23"/>
      <c r="AG13" s="23"/>
      <c r="AH13" s="23"/>
      <c r="AI13" s="23"/>
      <c r="AJ13" s="23"/>
    </row>
    <row r="14" customFormat="false" ht="25.5" hidden="false" customHeight="true" outlineLevel="0" collapsed="false">
      <c r="A14" s="23"/>
      <c r="B14" s="23"/>
      <c r="C14" s="23"/>
      <c r="D14" s="23"/>
      <c r="E14" s="23"/>
      <c r="F14" s="23"/>
      <c r="G14" s="24"/>
      <c r="H14" s="23"/>
      <c r="I14" s="25" t="str">
        <f aca="false">IF($A14="","",IF(OR($H14="确定",$H14="零金额"),SUMIFS($G$5:$G$104,$B$5:$B$104,$B14,$T$5:$T$104,"已签署")+SUMIFS($G$5:$G$104,$B$5:$B$104,$B14,$T$5:$T$104,"履行中")+SUMIFS($G$5:$G$104,$B$5:$B$104,$B14,$T$5:$T$104,"已结项")-IF(OR($T14="已签署",$T14="履行中",$T14="已结项"),N($G14),0),""))</f>
        <v/>
      </c>
      <c r="J14" s="25" t="str">
        <f aca="false">IF($A14="","",IF($H14="确定",IF($G14="","待补充",N($G14)+N($I14)),IF($H14="零金额",N($G14)+N($I14),IF($H14="不适用","不适用","待补充"))))</f>
        <v/>
      </c>
      <c r="K14" s="22"/>
      <c r="L14" s="26"/>
      <c r="M14" s="27"/>
      <c r="N14" s="27"/>
      <c r="O14" s="28"/>
      <c r="P14" s="23"/>
      <c r="Q14" s="29" t="str">
        <f aca="false">IF($A14="","",IF(OR($N14="",$P14=""),"",$N14-$P14))</f>
        <v/>
      </c>
      <c r="R14" s="23"/>
      <c r="S14" s="23"/>
      <c r="T14" s="23"/>
      <c r="U14" s="23"/>
      <c r="V14" s="23"/>
      <c r="W14" s="23"/>
      <c r="X14" s="26"/>
      <c r="Y14" s="23"/>
      <c r="Z14" s="23"/>
      <c r="AA14" s="23"/>
      <c r="AB14" s="23"/>
      <c r="AC14" s="30" t="str">
        <f aca="false">IF($A14="","",
IF(COUNTIF($A$5:$A$104,$A14)&gt;1,"错误：编号重复",
IF(OR($B14="",$K14="",$AG14="",AND($F14&lt;&gt;"NDA/保密",$O14=""),$C14="",$D14="",$E14="",$F14="",$H14="",$L14="",$M14="",$N14="",$R14="",$S14="",$T14="",$U14="",$V14="",$W14="",$X14="",$Y14="",$Z14="",$AA14="",$AB14=""),"待补充",
IF(OR(NOT(ISNUMBER($L14)),$L14&lt;=0,NOT(ISNUMBER($M14)),NOT(ISNUMBER($N14)),$N14&lt;$M14,AND($F14&lt;&gt;"NDA/保密",OR(NOT(ISNUMBER($O14)),$O14&lt;0,$O14&gt;1)),AND(OR($H14="确定",$H14="零金额"),NOT(ISNUMBER($G14))),AND($H14="确定",$G14=0),AND($H14="不适用",$G14&lt;&gt;"")),"错误：金额/期限/日期/比例",IF(AND(OR($H14="确定",$H14="零金额"),OR($G14="",$G14&lt;0)),"错误：金额",
IF(AND($H14="确定",$K14&lt;&gt;"CNY"),"人工判断（HOLD）：非人民币",
IF($H14="未确定","人工判断（HOLD）：金额未确定",
IF(AND($H14="不适用",$F14&lt;&gt;"NDA/保密"),"待补充：金额口径",
IF(AND($H14="零金额",$F14="NDA/保密"),"待补充：NDA 金额口径应为不适用",
IF(AND($H14="零金额",$F14&lt;&gt;"NDA/保密"),"人工判断（HOLD）：零金额对价",
IF(AND($H14&lt;&gt;"确定",$H14&lt;&gt;"零金额",$H14&lt;&gt;"不适用"),"错误：金额口径",
IF($Z14&lt;&gt;"无","暂停：存在未解除事项",
IF(AND($V14&lt;&gt;"无",$W14&lt;&gt;"已完成"),"暂停：专项未完成",
IF($AA14&lt;&gt;"是","暂停：批准条件未落实",
IF(AND($AB14&lt;&gt;"是",$AB14&lt;&gt;"不适用（未签署）"),"暂停：签署版不一致",
IF(OR($Y14="是",AND(OR($H14="确定",$H14="零金额"),N($J14)&gt;审批参数!$B$10)),"R3",
IF($O14&gt;审批参数!$B$14,"R3",
IF(OR(AND(OR($H14="确定",$H14="零金额"),N($J14)&gt;审批参数!$B$9),$X14&gt;0,$L14&gt;审批参数!$B$12,$O14&gt;审批参数!$B$11,$V14&lt;&gt;"无",$F14="SaaS采购"),"R2","R1"))))))))))))))))))</f>
        <v/>
      </c>
      <c r="AD14" s="31" t="str">
        <f aca="false">IF($A14="","",
IF(LEFT($AC14,2)="错误","检查输入",
IF(LEFT($AC14,2)="待补","缺少必填项或金额口径",
IF(LEFT($AC14,2)="人工","金额/币种需人工判断",
IF(LEFT($AC14,2)="暂停",MID($AC14,4,100),
TRIM(
IF(OR($Y14="是",AND(OR($H14="确定",$H14="零金额"),N($J14)&gt;审批参数!$B$10)),"金额或责任超R3线；","")
&amp;IF(AND(OR($H14="确定",$H14="零金额"),N($J14)&gt;审批参数!$B$9,N($J14)&lt;=审批参数!$B$10),"金额超R1上限；","")
&amp;IF($O14&gt;审批参数!$B$14,"预付款超50%；","")
&amp;IF($X14&gt;0,"存在最终采纳的实质偏离；","")
&amp;IF($L14&gt;审批参数!$B$12,"期限超12个月；","")
&amp;IF($O14&gt;审批参数!$B$11,"预付款超30%；","")
&amp;IF($V14&lt;&gt;"无","专项风险；","")
&amp;IF($F14="SaaS采购","SaaS采购（限定范围，R2）；","")
))))))</f>
        <v/>
      </c>
      <c r="AE14" s="31" t="str">
        <f aca="false">IF($A14="","",
IF(LEFT($AC14,2)="错误","修正后重算",
IF(LEFT($AC14,2)="待补","补齐后重算",
IF(LEFT($AC14,2)="人工","转人工判断，不得自动放行",
IF(LEFT($AC14,2)="暂停","解除暂停后重算",
IF($AC14="R3","完成R2审查后升级审批",
IF($AC14="R2","业务批准+法务审查+财务/专项意见，并核验签署授权",
"业务批准；涉及付款做财务核验；签署授权另查")))))))</f>
        <v/>
      </c>
      <c r="AF14" s="23"/>
      <c r="AG14" s="23"/>
      <c r="AH14" s="23"/>
      <c r="AI14" s="23"/>
      <c r="AJ14" s="23"/>
    </row>
    <row r="15" customFormat="false" ht="25.5" hidden="false" customHeight="true" outlineLevel="0" collapsed="false">
      <c r="A15" s="23"/>
      <c r="B15" s="23"/>
      <c r="C15" s="23"/>
      <c r="D15" s="23"/>
      <c r="E15" s="23"/>
      <c r="F15" s="23"/>
      <c r="G15" s="24"/>
      <c r="H15" s="23"/>
      <c r="I15" s="25" t="str">
        <f aca="false">IF($A15="","",IF(OR($H15="确定",$H15="零金额"),SUMIFS($G$5:$G$104,$B$5:$B$104,$B15,$T$5:$T$104,"已签署")+SUMIFS($G$5:$G$104,$B$5:$B$104,$B15,$T$5:$T$104,"履行中")+SUMIFS($G$5:$G$104,$B$5:$B$104,$B15,$T$5:$T$104,"已结项")-IF(OR($T15="已签署",$T15="履行中",$T15="已结项"),N($G15),0),""))</f>
        <v/>
      </c>
      <c r="J15" s="25" t="str">
        <f aca="false">IF($A15="","",IF($H15="确定",IF($G15="","待补充",N($G15)+N($I15)),IF($H15="零金额",N($G15)+N($I15),IF($H15="不适用","不适用","待补充"))))</f>
        <v/>
      </c>
      <c r="K15" s="22"/>
      <c r="L15" s="26"/>
      <c r="M15" s="27"/>
      <c r="N15" s="27"/>
      <c r="O15" s="28"/>
      <c r="P15" s="23"/>
      <c r="Q15" s="29" t="str">
        <f aca="false">IF($A15="","",IF(OR($N15="",$P15=""),"",$N15-$P15))</f>
        <v/>
      </c>
      <c r="R15" s="23"/>
      <c r="S15" s="23"/>
      <c r="T15" s="23"/>
      <c r="U15" s="23"/>
      <c r="V15" s="23"/>
      <c r="W15" s="23"/>
      <c r="X15" s="26"/>
      <c r="Y15" s="23"/>
      <c r="Z15" s="23"/>
      <c r="AA15" s="23"/>
      <c r="AB15" s="23"/>
      <c r="AC15" s="30" t="str">
        <f aca="false">IF($A15="","",
IF(COUNTIF($A$5:$A$104,$A15)&gt;1,"错误：编号重复",
IF(OR($B15="",$K15="",$AG15="",AND($F15&lt;&gt;"NDA/保密",$O15=""),$C15="",$D15="",$E15="",$F15="",$H15="",$L15="",$M15="",$N15="",$R15="",$S15="",$T15="",$U15="",$V15="",$W15="",$X15="",$Y15="",$Z15="",$AA15="",$AB15=""),"待补充",
IF(OR(NOT(ISNUMBER($L15)),$L15&lt;=0,NOT(ISNUMBER($M15)),NOT(ISNUMBER($N15)),$N15&lt;$M15,AND($F15&lt;&gt;"NDA/保密",OR(NOT(ISNUMBER($O15)),$O15&lt;0,$O15&gt;1)),AND(OR($H15="确定",$H15="零金额"),NOT(ISNUMBER($G15))),AND($H15="确定",$G15=0),AND($H15="不适用",$G15&lt;&gt;"")),"错误：金额/期限/日期/比例",IF(AND(OR($H15="确定",$H15="零金额"),OR($G15="",$G15&lt;0)),"错误：金额",
IF(AND($H15="确定",$K15&lt;&gt;"CNY"),"人工判断（HOLD）：非人民币",
IF($H15="未确定","人工判断（HOLD）：金额未确定",
IF(AND($H15="不适用",$F15&lt;&gt;"NDA/保密"),"待补充：金额口径",
IF(AND($H15="零金额",$F15="NDA/保密"),"待补充：NDA 金额口径应为不适用",
IF(AND($H15="零金额",$F15&lt;&gt;"NDA/保密"),"人工判断（HOLD）：零金额对价",
IF(AND($H15&lt;&gt;"确定",$H15&lt;&gt;"零金额",$H15&lt;&gt;"不适用"),"错误：金额口径",
IF($Z15&lt;&gt;"无","暂停：存在未解除事项",
IF(AND($V15&lt;&gt;"无",$W15&lt;&gt;"已完成"),"暂停：专项未完成",
IF($AA15&lt;&gt;"是","暂停：批准条件未落实",
IF(AND($AB15&lt;&gt;"是",$AB15&lt;&gt;"不适用（未签署）"),"暂停：签署版不一致",
IF(OR($Y15="是",AND(OR($H15="确定",$H15="零金额"),N($J15)&gt;审批参数!$B$10)),"R3",
IF($O15&gt;审批参数!$B$14,"R3",
IF(OR(AND(OR($H15="确定",$H15="零金额"),N($J15)&gt;审批参数!$B$9),$X15&gt;0,$L15&gt;审批参数!$B$12,$O15&gt;审批参数!$B$11,$V15&lt;&gt;"无",$F15="SaaS采购"),"R2","R1"))))))))))))))))))</f>
        <v/>
      </c>
      <c r="AD15" s="31" t="str">
        <f aca="false">IF($A15="","",
IF(LEFT($AC15,2)="错误","检查输入",
IF(LEFT($AC15,2)="待补","缺少必填项或金额口径",
IF(LEFT($AC15,2)="人工","金额/币种需人工判断",
IF(LEFT($AC15,2)="暂停",MID($AC15,4,100),
TRIM(
IF(OR($Y15="是",AND(OR($H15="确定",$H15="零金额"),N($J15)&gt;审批参数!$B$10)),"金额或责任超R3线；","")
&amp;IF(AND(OR($H15="确定",$H15="零金额"),N($J15)&gt;审批参数!$B$9,N($J15)&lt;=审批参数!$B$10),"金额超R1上限；","")
&amp;IF($O15&gt;审批参数!$B$14,"预付款超50%；","")
&amp;IF($X15&gt;0,"存在最终采纳的实质偏离；","")
&amp;IF($L15&gt;审批参数!$B$12,"期限超12个月；","")
&amp;IF($O15&gt;审批参数!$B$11,"预付款超30%；","")
&amp;IF($V15&lt;&gt;"无","专项风险；","")
&amp;IF($F15="SaaS采购","SaaS采购（限定范围，R2）；","")
))))))</f>
        <v/>
      </c>
      <c r="AE15" s="31" t="str">
        <f aca="false">IF($A15="","",
IF(LEFT($AC15,2)="错误","修正后重算",
IF(LEFT($AC15,2)="待补","补齐后重算",
IF(LEFT($AC15,2)="人工","转人工判断，不得自动放行",
IF(LEFT($AC15,2)="暂停","解除暂停后重算",
IF($AC15="R3","完成R2审查后升级审批",
IF($AC15="R2","业务批准+法务审查+财务/专项意见，并核验签署授权",
"业务批准；涉及付款做财务核验；签署授权另查")))))))</f>
        <v/>
      </c>
      <c r="AF15" s="23"/>
      <c r="AG15" s="23"/>
      <c r="AH15" s="23"/>
      <c r="AI15" s="23"/>
      <c r="AJ15" s="23"/>
    </row>
    <row r="16" customFormat="false" ht="25.5" hidden="false" customHeight="true" outlineLevel="0" collapsed="false">
      <c r="A16" s="23"/>
      <c r="B16" s="23"/>
      <c r="C16" s="23"/>
      <c r="D16" s="23"/>
      <c r="E16" s="23"/>
      <c r="F16" s="23"/>
      <c r="G16" s="24"/>
      <c r="H16" s="23"/>
      <c r="I16" s="25" t="str">
        <f aca="false">IF($A16="","",IF(OR($H16="确定",$H16="零金额"),SUMIFS($G$5:$G$104,$B$5:$B$104,$B16,$T$5:$T$104,"已签署")+SUMIFS($G$5:$G$104,$B$5:$B$104,$B16,$T$5:$T$104,"履行中")+SUMIFS($G$5:$G$104,$B$5:$B$104,$B16,$T$5:$T$104,"已结项")-IF(OR($T16="已签署",$T16="履行中",$T16="已结项"),N($G16),0),""))</f>
        <v/>
      </c>
      <c r="J16" s="25" t="str">
        <f aca="false">IF($A16="","",IF($H16="确定",IF($G16="","待补充",N($G16)+N($I16)),IF($H16="零金额",N($G16)+N($I16),IF($H16="不适用","不适用","待补充"))))</f>
        <v/>
      </c>
      <c r="K16" s="22"/>
      <c r="L16" s="26"/>
      <c r="M16" s="27"/>
      <c r="N16" s="27"/>
      <c r="O16" s="28"/>
      <c r="P16" s="23"/>
      <c r="Q16" s="29" t="str">
        <f aca="false">IF($A16="","",IF(OR($N16="",$P16=""),"",$N16-$P16))</f>
        <v/>
      </c>
      <c r="R16" s="23"/>
      <c r="S16" s="23"/>
      <c r="T16" s="23"/>
      <c r="U16" s="23"/>
      <c r="V16" s="23"/>
      <c r="W16" s="23"/>
      <c r="X16" s="26"/>
      <c r="Y16" s="23"/>
      <c r="Z16" s="23"/>
      <c r="AA16" s="23"/>
      <c r="AB16" s="23"/>
      <c r="AC16" s="30" t="str">
        <f aca="false">IF($A16="","",
IF(COUNTIF($A$5:$A$104,$A16)&gt;1,"错误：编号重复",
IF(OR($B16="",$K16="",$AG16="",AND($F16&lt;&gt;"NDA/保密",$O16=""),$C16="",$D16="",$E16="",$F16="",$H16="",$L16="",$M16="",$N16="",$R16="",$S16="",$T16="",$U16="",$V16="",$W16="",$X16="",$Y16="",$Z16="",$AA16="",$AB16=""),"待补充",
IF(OR(NOT(ISNUMBER($L16)),$L16&lt;=0,NOT(ISNUMBER($M16)),NOT(ISNUMBER($N16)),$N16&lt;$M16,AND($F16&lt;&gt;"NDA/保密",OR(NOT(ISNUMBER($O16)),$O16&lt;0,$O16&gt;1)),AND(OR($H16="确定",$H16="零金额"),NOT(ISNUMBER($G16))),AND($H16="确定",$G16=0),AND($H16="不适用",$G16&lt;&gt;"")),"错误：金额/期限/日期/比例",IF(AND(OR($H16="确定",$H16="零金额"),OR($G16="",$G16&lt;0)),"错误：金额",
IF(AND($H16="确定",$K16&lt;&gt;"CNY"),"人工判断（HOLD）：非人民币",
IF($H16="未确定","人工判断（HOLD）：金额未确定",
IF(AND($H16="不适用",$F16&lt;&gt;"NDA/保密"),"待补充：金额口径",
IF(AND($H16="零金额",$F16="NDA/保密"),"待补充：NDA 金额口径应为不适用",
IF(AND($H16="零金额",$F16&lt;&gt;"NDA/保密"),"人工判断（HOLD）：零金额对价",
IF(AND($H16&lt;&gt;"确定",$H16&lt;&gt;"零金额",$H16&lt;&gt;"不适用"),"错误：金额口径",
IF($Z16&lt;&gt;"无","暂停：存在未解除事项",
IF(AND($V16&lt;&gt;"无",$W16&lt;&gt;"已完成"),"暂停：专项未完成",
IF($AA16&lt;&gt;"是","暂停：批准条件未落实",
IF(AND($AB16&lt;&gt;"是",$AB16&lt;&gt;"不适用（未签署）"),"暂停：签署版不一致",
IF(OR($Y16="是",AND(OR($H16="确定",$H16="零金额"),N($J16)&gt;审批参数!$B$10)),"R3",
IF($O16&gt;审批参数!$B$14,"R3",
IF(OR(AND(OR($H16="确定",$H16="零金额"),N($J16)&gt;审批参数!$B$9),$X16&gt;0,$L16&gt;审批参数!$B$12,$O16&gt;审批参数!$B$11,$V16&lt;&gt;"无",$F16="SaaS采购"),"R2","R1"))))))))))))))))))</f>
        <v/>
      </c>
      <c r="AD16" s="31" t="str">
        <f aca="false">IF($A16="","",
IF(LEFT($AC16,2)="错误","检查输入",
IF(LEFT($AC16,2)="待补","缺少必填项或金额口径",
IF(LEFT($AC16,2)="人工","金额/币种需人工判断",
IF(LEFT($AC16,2)="暂停",MID($AC16,4,100),
TRIM(
IF(OR($Y16="是",AND(OR($H16="确定",$H16="零金额"),N($J16)&gt;审批参数!$B$10)),"金额或责任超R3线；","")
&amp;IF(AND(OR($H16="确定",$H16="零金额"),N($J16)&gt;审批参数!$B$9,N($J16)&lt;=审批参数!$B$10),"金额超R1上限；","")
&amp;IF($O16&gt;审批参数!$B$14,"预付款超50%；","")
&amp;IF($X16&gt;0,"存在最终采纳的实质偏离；","")
&amp;IF($L16&gt;审批参数!$B$12,"期限超12个月；","")
&amp;IF($O16&gt;审批参数!$B$11,"预付款超30%；","")
&amp;IF($V16&lt;&gt;"无","专项风险；","")
&amp;IF($F16="SaaS采购","SaaS采购（限定范围，R2）；","")
))))))</f>
        <v/>
      </c>
      <c r="AE16" s="31" t="str">
        <f aca="false">IF($A16="","",
IF(LEFT($AC16,2)="错误","修正后重算",
IF(LEFT($AC16,2)="待补","补齐后重算",
IF(LEFT($AC16,2)="人工","转人工判断，不得自动放行",
IF(LEFT($AC16,2)="暂停","解除暂停后重算",
IF($AC16="R3","完成R2审查后升级审批",
IF($AC16="R2","业务批准+法务审查+财务/专项意见，并核验签署授权",
"业务批准；涉及付款做财务核验；签署授权另查")))))))</f>
        <v/>
      </c>
      <c r="AF16" s="23"/>
      <c r="AG16" s="23"/>
      <c r="AH16" s="23"/>
      <c r="AI16" s="23"/>
      <c r="AJ16" s="23"/>
    </row>
    <row r="17" customFormat="false" ht="25.5" hidden="false" customHeight="true" outlineLevel="0" collapsed="false">
      <c r="A17" s="23"/>
      <c r="B17" s="23"/>
      <c r="C17" s="23"/>
      <c r="D17" s="23"/>
      <c r="E17" s="23"/>
      <c r="F17" s="23"/>
      <c r="G17" s="24"/>
      <c r="H17" s="23"/>
      <c r="I17" s="25" t="str">
        <f aca="false">IF($A17="","",IF(OR($H17="确定",$H17="零金额"),SUMIFS($G$5:$G$104,$B$5:$B$104,$B17,$T$5:$T$104,"已签署")+SUMIFS($G$5:$G$104,$B$5:$B$104,$B17,$T$5:$T$104,"履行中")+SUMIFS($G$5:$G$104,$B$5:$B$104,$B17,$T$5:$T$104,"已结项")-IF(OR($T17="已签署",$T17="履行中",$T17="已结项"),N($G17),0),""))</f>
        <v/>
      </c>
      <c r="J17" s="25" t="str">
        <f aca="false">IF($A17="","",IF($H17="确定",IF($G17="","待补充",N($G17)+N($I17)),IF($H17="零金额",N($G17)+N($I17),IF($H17="不适用","不适用","待补充"))))</f>
        <v/>
      </c>
      <c r="K17" s="22"/>
      <c r="L17" s="26"/>
      <c r="M17" s="27"/>
      <c r="N17" s="27"/>
      <c r="O17" s="28"/>
      <c r="P17" s="23"/>
      <c r="Q17" s="29" t="str">
        <f aca="false">IF($A17="","",IF(OR($N17="",$P17=""),"",$N17-$P17))</f>
        <v/>
      </c>
      <c r="R17" s="23"/>
      <c r="S17" s="23"/>
      <c r="T17" s="23"/>
      <c r="U17" s="23"/>
      <c r="V17" s="23"/>
      <c r="W17" s="23"/>
      <c r="X17" s="26"/>
      <c r="Y17" s="23"/>
      <c r="Z17" s="23"/>
      <c r="AA17" s="23"/>
      <c r="AB17" s="23"/>
      <c r="AC17" s="30" t="str">
        <f aca="false">IF($A17="","",
IF(COUNTIF($A$5:$A$104,$A17)&gt;1,"错误：编号重复",
IF(OR($B17="",$K17="",$AG17="",AND($F17&lt;&gt;"NDA/保密",$O17=""),$C17="",$D17="",$E17="",$F17="",$H17="",$L17="",$M17="",$N17="",$R17="",$S17="",$T17="",$U17="",$V17="",$W17="",$X17="",$Y17="",$Z17="",$AA17="",$AB17=""),"待补充",
IF(OR(NOT(ISNUMBER($L17)),$L17&lt;=0,NOT(ISNUMBER($M17)),NOT(ISNUMBER($N17)),$N17&lt;$M17,AND($F17&lt;&gt;"NDA/保密",OR(NOT(ISNUMBER($O17)),$O17&lt;0,$O17&gt;1)),AND(OR($H17="确定",$H17="零金额"),NOT(ISNUMBER($G17))),AND($H17="确定",$G17=0),AND($H17="不适用",$G17&lt;&gt;"")),"错误：金额/期限/日期/比例",IF(AND(OR($H17="确定",$H17="零金额"),OR($G17="",$G17&lt;0)),"错误：金额",
IF(AND($H17="确定",$K17&lt;&gt;"CNY"),"人工判断（HOLD）：非人民币",
IF($H17="未确定","人工判断（HOLD）：金额未确定",
IF(AND($H17="不适用",$F17&lt;&gt;"NDA/保密"),"待补充：金额口径",
IF(AND($H17="零金额",$F17="NDA/保密"),"待补充：NDA 金额口径应为不适用",
IF(AND($H17="零金额",$F17&lt;&gt;"NDA/保密"),"人工判断（HOLD）：零金额对价",
IF(AND($H17&lt;&gt;"确定",$H17&lt;&gt;"零金额",$H17&lt;&gt;"不适用"),"错误：金额口径",
IF($Z17&lt;&gt;"无","暂停：存在未解除事项",
IF(AND($V17&lt;&gt;"无",$W17&lt;&gt;"已完成"),"暂停：专项未完成",
IF($AA17&lt;&gt;"是","暂停：批准条件未落实",
IF(AND($AB17&lt;&gt;"是",$AB17&lt;&gt;"不适用（未签署）"),"暂停：签署版不一致",
IF(OR($Y17="是",AND(OR($H17="确定",$H17="零金额"),N($J17)&gt;审批参数!$B$10)),"R3",
IF($O17&gt;审批参数!$B$14,"R3",
IF(OR(AND(OR($H17="确定",$H17="零金额"),N($J17)&gt;审批参数!$B$9),$X17&gt;0,$L17&gt;审批参数!$B$12,$O17&gt;审批参数!$B$11,$V17&lt;&gt;"无",$F17="SaaS采购"),"R2","R1"))))))))))))))))))</f>
        <v/>
      </c>
      <c r="AD17" s="31" t="str">
        <f aca="false">IF($A17="","",
IF(LEFT($AC17,2)="错误","检查输入",
IF(LEFT($AC17,2)="待补","缺少必填项或金额口径",
IF(LEFT($AC17,2)="人工","金额/币种需人工判断",
IF(LEFT($AC17,2)="暂停",MID($AC17,4,100),
TRIM(
IF(OR($Y17="是",AND(OR($H17="确定",$H17="零金额"),N($J17)&gt;审批参数!$B$10)),"金额或责任超R3线；","")
&amp;IF(AND(OR($H17="确定",$H17="零金额"),N($J17)&gt;审批参数!$B$9,N($J17)&lt;=审批参数!$B$10),"金额超R1上限；","")
&amp;IF($O17&gt;审批参数!$B$14,"预付款超50%；","")
&amp;IF($X17&gt;0,"存在最终采纳的实质偏离；","")
&amp;IF($L17&gt;审批参数!$B$12,"期限超12个月；","")
&amp;IF($O17&gt;审批参数!$B$11,"预付款超30%；","")
&amp;IF($V17&lt;&gt;"无","专项风险；","")
&amp;IF($F17="SaaS采购","SaaS采购（限定范围，R2）；","")
))))))</f>
        <v/>
      </c>
      <c r="AE17" s="31" t="str">
        <f aca="false">IF($A17="","",
IF(LEFT($AC17,2)="错误","修正后重算",
IF(LEFT($AC17,2)="待补","补齐后重算",
IF(LEFT($AC17,2)="人工","转人工判断，不得自动放行",
IF(LEFT($AC17,2)="暂停","解除暂停后重算",
IF($AC17="R3","完成R2审查后升级审批",
IF($AC17="R2","业务批准+法务审查+财务/专项意见，并核验签署授权",
"业务批准；涉及付款做财务核验；签署授权另查")))))))</f>
        <v/>
      </c>
      <c r="AF17" s="23"/>
      <c r="AG17" s="23"/>
      <c r="AH17" s="23"/>
      <c r="AI17" s="23"/>
      <c r="AJ17" s="23"/>
    </row>
    <row r="18" customFormat="false" ht="25.5" hidden="false" customHeight="true" outlineLevel="0" collapsed="false">
      <c r="A18" s="23"/>
      <c r="B18" s="23"/>
      <c r="C18" s="23"/>
      <c r="D18" s="23"/>
      <c r="E18" s="23"/>
      <c r="F18" s="23"/>
      <c r="G18" s="24"/>
      <c r="H18" s="23"/>
      <c r="I18" s="25" t="str">
        <f aca="false">IF($A18="","",IF(OR($H18="确定",$H18="零金额"),SUMIFS($G$5:$G$104,$B$5:$B$104,$B18,$T$5:$T$104,"已签署")+SUMIFS($G$5:$G$104,$B$5:$B$104,$B18,$T$5:$T$104,"履行中")+SUMIFS($G$5:$G$104,$B$5:$B$104,$B18,$T$5:$T$104,"已结项")-IF(OR($T18="已签署",$T18="履行中",$T18="已结项"),N($G18),0),""))</f>
        <v/>
      </c>
      <c r="J18" s="25" t="str">
        <f aca="false">IF($A18="","",IF($H18="确定",IF($G18="","待补充",N($G18)+N($I18)),IF($H18="零金额",N($G18)+N($I18),IF($H18="不适用","不适用","待补充"))))</f>
        <v/>
      </c>
      <c r="K18" s="22"/>
      <c r="L18" s="26"/>
      <c r="M18" s="27"/>
      <c r="N18" s="27"/>
      <c r="O18" s="28"/>
      <c r="P18" s="23"/>
      <c r="Q18" s="29" t="str">
        <f aca="false">IF($A18="","",IF(OR($N18="",$P18=""),"",$N18-$P18))</f>
        <v/>
      </c>
      <c r="R18" s="23"/>
      <c r="S18" s="23"/>
      <c r="T18" s="23"/>
      <c r="U18" s="23"/>
      <c r="V18" s="23"/>
      <c r="W18" s="23"/>
      <c r="X18" s="26"/>
      <c r="Y18" s="23"/>
      <c r="Z18" s="23"/>
      <c r="AA18" s="23"/>
      <c r="AB18" s="23"/>
      <c r="AC18" s="30" t="str">
        <f aca="false">IF($A18="","",
IF(COUNTIF($A$5:$A$104,$A18)&gt;1,"错误：编号重复",
IF(OR($B18="",$K18="",$AG18="",AND($F18&lt;&gt;"NDA/保密",$O18=""),$C18="",$D18="",$E18="",$F18="",$H18="",$L18="",$M18="",$N18="",$R18="",$S18="",$T18="",$U18="",$V18="",$W18="",$X18="",$Y18="",$Z18="",$AA18="",$AB18=""),"待补充",
IF(OR(NOT(ISNUMBER($L18)),$L18&lt;=0,NOT(ISNUMBER($M18)),NOT(ISNUMBER($N18)),$N18&lt;$M18,AND($F18&lt;&gt;"NDA/保密",OR(NOT(ISNUMBER($O18)),$O18&lt;0,$O18&gt;1)),AND(OR($H18="确定",$H18="零金额"),NOT(ISNUMBER($G18))),AND($H18="确定",$G18=0),AND($H18="不适用",$G18&lt;&gt;"")),"错误：金额/期限/日期/比例",IF(AND(OR($H18="确定",$H18="零金额"),OR($G18="",$G18&lt;0)),"错误：金额",
IF(AND($H18="确定",$K18&lt;&gt;"CNY"),"人工判断（HOLD）：非人民币",
IF($H18="未确定","人工判断（HOLD）：金额未确定",
IF(AND($H18="不适用",$F18&lt;&gt;"NDA/保密"),"待补充：金额口径",
IF(AND($H18="零金额",$F18="NDA/保密"),"待补充：NDA 金额口径应为不适用",
IF(AND($H18="零金额",$F18&lt;&gt;"NDA/保密"),"人工判断（HOLD）：零金额对价",
IF(AND($H18&lt;&gt;"确定",$H18&lt;&gt;"零金额",$H18&lt;&gt;"不适用"),"错误：金额口径",
IF($Z18&lt;&gt;"无","暂停：存在未解除事项",
IF(AND($V18&lt;&gt;"无",$W18&lt;&gt;"已完成"),"暂停：专项未完成",
IF($AA18&lt;&gt;"是","暂停：批准条件未落实",
IF(AND($AB18&lt;&gt;"是",$AB18&lt;&gt;"不适用（未签署）"),"暂停：签署版不一致",
IF(OR($Y18="是",AND(OR($H18="确定",$H18="零金额"),N($J18)&gt;审批参数!$B$10)),"R3",
IF($O18&gt;审批参数!$B$14,"R3",
IF(OR(AND(OR($H18="确定",$H18="零金额"),N($J18)&gt;审批参数!$B$9),$X18&gt;0,$L18&gt;审批参数!$B$12,$O18&gt;审批参数!$B$11,$V18&lt;&gt;"无",$F18="SaaS采购"),"R2","R1"))))))))))))))))))</f>
        <v/>
      </c>
      <c r="AD18" s="31" t="str">
        <f aca="false">IF($A18="","",
IF(LEFT($AC18,2)="错误","检查输入",
IF(LEFT($AC18,2)="待补","缺少必填项或金额口径",
IF(LEFT($AC18,2)="人工","金额/币种需人工判断",
IF(LEFT($AC18,2)="暂停",MID($AC18,4,100),
TRIM(
IF(OR($Y18="是",AND(OR($H18="确定",$H18="零金额"),N($J18)&gt;审批参数!$B$10)),"金额或责任超R3线；","")
&amp;IF(AND(OR($H18="确定",$H18="零金额"),N($J18)&gt;审批参数!$B$9,N($J18)&lt;=审批参数!$B$10),"金额超R1上限；","")
&amp;IF($O18&gt;审批参数!$B$14,"预付款超50%；","")
&amp;IF($X18&gt;0,"存在最终采纳的实质偏离；","")
&amp;IF($L18&gt;审批参数!$B$12,"期限超12个月；","")
&amp;IF($O18&gt;审批参数!$B$11,"预付款超30%；","")
&amp;IF($V18&lt;&gt;"无","专项风险；","")
&amp;IF($F18="SaaS采购","SaaS采购（限定范围，R2）；","")
))))))</f>
        <v/>
      </c>
      <c r="AE18" s="31" t="str">
        <f aca="false">IF($A18="","",
IF(LEFT($AC18,2)="错误","修正后重算",
IF(LEFT($AC18,2)="待补","补齐后重算",
IF(LEFT($AC18,2)="人工","转人工判断，不得自动放行",
IF(LEFT($AC18,2)="暂停","解除暂停后重算",
IF($AC18="R3","完成R2审查后升级审批",
IF($AC18="R2","业务批准+法务审查+财务/专项意见，并核验签署授权",
"业务批准；涉及付款做财务核验；签署授权另查")))))))</f>
        <v/>
      </c>
      <c r="AF18" s="23"/>
      <c r="AG18" s="23"/>
      <c r="AH18" s="23"/>
      <c r="AI18" s="23"/>
      <c r="AJ18" s="23"/>
    </row>
    <row r="19" customFormat="false" ht="25.5" hidden="false" customHeight="true" outlineLevel="0" collapsed="false">
      <c r="A19" s="23"/>
      <c r="B19" s="23"/>
      <c r="C19" s="23"/>
      <c r="D19" s="23"/>
      <c r="E19" s="23"/>
      <c r="F19" s="23"/>
      <c r="G19" s="24"/>
      <c r="H19" s="23"/>
      <c r="I19" s="25" t="str">
        <f aca="false">IF($A19="","",IF(OR($H19="确定",$H19="零金额"),SUMIFS($G$5:$G$104,$B$5:$B$104,$B19,$T$5:$T$104,"已签署")+SUMIFS($G$5:$G$104,$B$5:$B$104,$B19,$T$5:$T$104,"履行中")+SUMIFS($G$5:$G$104,$B$5:$B$104,$B19,$T$5:$T$104,"已结项")-IF(OR($T19="已签署",$T19="履行中",$T19="已结项"),N($G19),0),""))</f>
        <v/>
      </c>
      <c r="J19" s="25" t="str">
        <f aca="false">IF($A19="","",IF($H19="确定",IF($G19="","待补充",N($G19)+N($I19)),IF($H19="零金额",N($G19)+N($I19),IF($H19="不适用","不适用","待补充"))))</f>
        <v/>
      </c>
      <c r="K19" s="22"/>
      <c r="L19" s="26"/>
      <c r="M19" s="27"/>
      <c r="N19" s="27"/>
      <c r="O19" s="28"/>
      <c r="P19" s="23"/>
      <c r="Q19" s="29" t="str">
        <f aca="false">IF($A19="","",IF(OR($N19="",$P19=""),"",$N19-$P19))</f>
        <v/>
      </c>
      <c r="R19" s="23"/>
      <c r="S19" s="23"/>
      <c r="T19" s="23"/>
      <c r="U19" s="23"/>
      <c r="V19" s="23"/>
      <c r="W19" s="23"/>
      <c r="X19" s="26"/>
      <c r="Y19" s="23"/>
      <c r="Z19" s="23"/>
      <c r="AA19" s="23"/>
      <c r="AB19" s="23"/>
      <c r="AC19" s="30" t="str">
        <f aca="false">IF($A19="","",
IF(COUNTIF($A$5:$A$104,$A19)&gt;1,"错误：编号重复",
IF(OR($B19="",$K19="",$AG19="",AND($F19&lt;&gt;"NDA/保密",$O19=""),$C19="",$D19="",$E19="",$F19="",$H19="",$L19="",$M19="",$N19="",$R19="",$S19="",$T19="",$U19="",$V19="",$W19="",$X19="",$Y19="",$Z19="",$AA19="",$AB19=""),"待补充",
IF(OR(NOT(ISNUMBER($L19)),$L19&lt;=0,NOT(ISNUMBER($M19)),NOT(ISNUMBER($N19)),$N19&lt;$M19,AND($F19&lt;&gt;"NDA/保密",OR(NOT(ISNUMBER($O19)),$O19&lt;0,$O19&gt;1)),AND(OR($H19="确定",$H19="零金额"),NOT(ISNUMBER($G19))),AND($H19="确定",$G19=0),AND($H19="不适用",$G19&lt;&gt;"")),"错误：金额/期限/日期/比例",IF(AND(OR($H19="确定",$H19="零金额"),OR($G19="",$G19&lt;0)),"错误：金额",
IF(AND($H19="确定",$K19&lt;&gt;"CNY"),"人工判断（HOLD）：非人民币",
IF($H19="未确定","人工判断（HOLD）：金额未确定",
IF(AND($H19="不适用",$F19&lt;&gt;"NDA/保密"),"待补充：金额口径",
IF(AND($H19="零金额",$F19="NDA/保密"),"待补充：NDA 金额口径应为不适用",
IF(AND($H19="零金额",$F19&lt;&gt;"NDA/保密"),"人工判断（HOLD）：零金额对价",
IF(AND($H19&lt;&gt;"确定",$H19&lt;&gt;"零金额",$H19&lt;&gt;"不适用"),"错误：金额口径",
IF($Z19&lt;&gt;"无","暂停：存在未解除事项",
IF(AND($V19&lt;&gt;"无",$W19&lt;&gt;"已完成"),"暂停：专项未完成",
IF($AA19&lt;&gt;"是","暂停：批准条件未落实",
IF(AND($AB19&lt;&gt;"是",$AB19&lt;&gt;"不适用（未签署）"),"暂停：签署版不一致",
IF(OR($Y19="是",AND(OR($H19="确定",$H19="零金额"),N($J19)&gt;审批参数!$B$10)),"R3",
IF($O19&gt;审批参数!$B$14,"R3",
IF(OR(AND(OR($H19="确定",$H19="零金额"),N($J19)&gt;审批参数!$B$9),$X19&gt;0,$L19&gt;审批参数!$B$12,$O19&gt;审批参数!$B$11,$V19&lt;&gt;"无",$F19="SaaS采购"),"R2","R1"))))))))))))))))))</f>
        <v/>
      </c>
      <c r="AD19" s="31" t="str">
        <f aca="false">IF($A19="","",
IF(LEFT($AC19,2)="错误","检查输入",
IF(LEFT($AC19,2)="待补","缺少必填项或金额口径",
IF(LEFT($AC19,2)="人工","金额/币种需人工判断",
IF(LEFT($AC19,2)="暂停",MID($AC19,4,100),
TRIM(
IF(OR($Y19="是",AND(OR($H19="确定",$H19="零金额"),N($J19)&gt;审批参数!$B$10)),"金额或责任超R3线；","")
&amp;IF(AND(OR($H19="确定",$H19="零金额"),N($J19)&gt;审批参数!$B$9,N($J19)&lt;=审批参数!$B$10),"金额超R1上限；","")
&amp;IF($O19&gt;审批参数!$B$14,"预付款超50%；","")
&amp;IF($X19&gt;0,"存在最终采纳的实质偏离；","")
&amp;IF($L19&gt;审批参数!$B$12,"期限超12个月；","")
&amp;IF($O19&gt;审批参数!$B$11,"预付款超30%；","")
&amp;IF($V19&lt;&gt;"无","专项风险；","")
&amp;IF($F19="SaaS采购","SaaS采购（限定范围，R2）；","")
))))))</f>
        <v/>
      </c>
      <c r="AE19" s="31" t="str">
        <f aca="false">IF($A19="","",
IF(LEFT($AC19,2)="错误","修正后重算",
IF(LEFT($AC19,2)="待补","补齐后重算",
IF(LEFT($AC19,2)="人工","转人工判断，不得自动放行",
IF(LEFT($AC19,2)="暂停","解除暂停后重算",
IF($AC19="R3","完成R2审查后升级审批",
IF($AC19="R2","业务批准+法务审查+财务/专项意见，并核验签署授权",
"业务批准；涉及付款做财务核验；签署授权另查")))))))</f>
        <v/>
      </c>
      <c r="AF19" s="23"/>
      <c r="AG19" s="23"/>
      <c r="AH19" s="23"/>
      <c r="AI19" s="23"/>
      <c r="AJ19" s="23"/>
    </row>
    <row r="20" customFormat="false" ht="25.5" hidden="false" customHeight="true" outlineLevel="0" collapsed="false">
      <c r="A20" s="23"/>
      <c r="B20" s="23"/>
      <c r="C20" s="23"/>
      <c r="D20" s="23"/>
      <c r="E20" s="23"/>
      <c r="F20" s="23"/>
      <c r="G20" s="24"/>
      <c r="H20" s="23"/>
      <c r="I20" s="25" t="str">
        <f aca="false">IF($A20="","",IF(OR($H20="确定",$H20="零金额"),SUMIFS($G$5:$G$104,$B$5:$B$104,$B20,$T$5:$T$104,"已签署")+SUMIFS($G$5:$G$104,$B$5:$B$104,$B20,$T$5:$T$104,"履行中")+SUMIFS($G$5:$G$104,$B$5:$B$104,$B20,$T$5:$T$104,"已结项")-IF(OR($T20="已签署",$T20="履行中",$T20="已结项"),N($G20),0),""))</f>
        <v/>
      </c>
      <c r="J20" s="25" t="str">
        <f aca="false">IF($A20="","",IF($H20="确定",IF($G20="","待补充",N($G20)+N($I20)),IF($H20="零金额",N($G20)+N($I20),IF($H20="不适用","不适用","待补充"))))</f>
        <v/>
      </c>
      <c r="K20" s="22"/>
      <c r="L20" s="26"/>
      <c r="M20" s="27"/>
      <c r="N20" s="27"/>
      <c r="O20" s="28"/>
      <c r="P20" s="23"/>
      <c r="Q20" s="29" t="str">
        <f aca="false">IF($A20="","",IF(OR($N20="",$P20=""),"",$N20-$P20))</f>
        <v/>
      </c>
      <c r="R20" s="23"/>
      <c r="S20" s="23"/>
      <c r="T20" s="23"/>
      <c r="U20" s="23"/>
      <c r="V20" s="23"/>
      <c r="W20" s="23"/>
      <c r="X20" s="26"/>
      <c r="Y20" s="23"/>
      <c r="Z20" s="23"/>
      <c r="AA20" s="23"/>
      <c r="AB20" s="23"/>
      <c r="AC20" s="30" t="str">
        <f aca="false">IF($A20="","",
IF(COUNTIF($A$5:$A$104,$A20)&gt;1,"错误：编号重复",
IF(OR($B20="",$K20="",$AG20="",AND($F20&lt;&gt;"NDA/保密",$O20=""),$C20="",$D20="",$E20="",$F20="",$H20="",$L20="",$M20="",$N20="",$R20="",$S20="",$T20="",$U20="",$V20="",$W20="",$X20="",$Y20="",$Z20="",$AA20="",$AB20=""),"待补充",
IF(OR(NOT(ISNUMBER($L20)),$L20&lt;=0,NOT(ISNUMBER($M20)),NOT(ISNUMBER($N20)),$N20&lt;$M20,AND($F20&lt;&gt;"NDA/保密",OR(NOT(ISNUMBER($O20)),$O20&lt;0,$O20&gt;1)),AND(OR($H20="确定",$H20="零金额"),NOT(ISNUMBER($G20))),AND($H20="确定",$G20=0),AND($H20="不适用",$G20&lt;&gt;"")),"错误：金额/期限/日期/比例",IF(AND(OR($H20="确定",$H20="零金额"),OR($G20="",$G20&lt;0)),"错误：金额",
IF(AND($H20="确定",$K20&lt;&gt;"CNY"),"人工判断（HOLD）：非人民币",
IF($H20="未确定","人工判断（HOLD）：金额未确定",
IF(AND($H20="不适用",$F20&lt;&gt;"NDA/保密"),"待补充：金额口径",
IF(AND($H20="零金额",$F20="NDA/保密"),"待补充：NDA 金额口径应为不适用",
IF(AND($H20="零金额",$F20&lt;&gt;"NDA/保密"),"人工判断（HOLD）：零金额对价",
IF(AND($H20&lt;&gt;"确定",$H20&lt;&gt;"零金额",$H20&lt;&gt;"不适用"),"错误：金额口径",
IF($Z20&lt;&gt;"无","暂停：存在未解除事项",
IF(AND($V20&lt;&gt;"无",$W20&lt;&gt;"已完成"),"暂停：专项未完成",
IF($AA20&lt;&gt;"是","暂停：批准条件未落实",
IF(AND($AB20&lt;&gt;"是",$AB20&lt;&gt;"不适用（未签署）"),"暂停：签署版不一致",
IF(OR($Y20="是",AND(OR($H20="确定",$H20="零金额"),N($J20)&gt;审批参数!$B$10)),"R3",
IF($O20&gt;审批参数!$B$14,"R3",
IF(OR(AND(OR($H20="确定",$H20="零金额"),N($J20)&gt;审批参数!$B$9),$X20&gt;0,$L20&gt;审批参数!$B$12,$O20&gt;审批参数!$B$11,$V20&lt;&gt;"无",$F20="SaaS采购"),"R2","R1"))))))))))))))))))</f>
        <v/>
      </c>
      <c r="AD20" s="31" t="str">
        <f aca="false">IF($A20="","",
IF(LEFT($AC20,2)="错误","检查输入",
IF(LEFT($AC20,2)="待补","缺少必填项或金额口径",
IF(LEFT($AC20,2)="人工","金额/币种需人工判断",
IF(LEFT($AC20,2)="暂停",MID($AC20,4,100),
TRIM(
IF(OR($Y20="是",AND(OR($H20="确定",$H20="零金额"),N($J20)&gt;审批参数!$B$10)),"金额或责任超R3线；","")
&amp;IF(AND(OR($H20="确定",$H20="零金额"),N($J20)&gt;审批参数!$B$9,N($J20)&lt;=审批参数!$B$10),"金额超R1上限；","")
&amp;IF($O20&gt;审批参数!$B$14,"预付款超50%；","")
&amp;IF($X20&gt;0,"存在最终采纳的实质偏离；","")
&amp;IF($L20&gt;审批参数!$B$12,"期限超12个月；","")
&amp;IF($O20&gt;审批参数!$B$11,"预付款超30%；","")
&amp;IF($V20&lt;&gt;"无","专项风险；","")
&amp;IF($F20="SaaS采购","SaaS采购（限定范围，R2）；","")
))))))</f>
        <v/>
      </c>
      <c r="AE20" s="31" t="str">
        <f aca="false">IF($A20="","",
IF(LEFT($AC20,2)="错误","修正后重算",
IF(LEFT($AC20,2)="待补","补齐后重算",
IF(LEFT($AC20,2)="人工","转人工判断，不得自动放行",
IF(LEFT($AC20,2)="暂停","解除暂停后重算",
IF($AC20="R3","完成R2审查后升级审批",
IF($AC20="R2","业务批准+法务审查+财务/专项意见，并核验签署授权",
"业务批准；涉及付款做财务核验；签署授权另查")))))))</f>
        <v/>
      </c>
      <c r="AF20" s="23"/>
      <c r="AG20" s="23"/>
      <c r="AH20" s="23"/>
      <c r="AI20" s="23"/>
      <c r="AJ20" s="23"/>
    </row>
    <row r="21" customFormat="false" ht="25.5" hidden="false" customHeight="true" outlineLevel="0" collapsed="false">
      <c r="A21" s="23"/>
      <c r="B21" s="23"/>
      <c r="C21" s="23"/>
      <c r="D21" s="23"/>
      <c r="E21" s="23"/>
      <c r="F21" s="23"/>
      <c r="G21" s="24"/>
      <c r="H21" s="23"/>
      <c r="I21" s="25" t="str">
        <f aca="false">IF($A21="","",IF(OR($H21="确定",$H21="零金额"),SUMIFS($G$5:$G$104,$B$5:$B$104,$B21,$T$5:$T$104,"已签署")+SUMIFS($G$5:$G$104,$B$5:$B$104,$B21,$T$5:$T$104,"履行中")+SUMIFS($G$5:$G$104,$B$5:$B$104,$B21,$T$5:$T$104,"已结项")-IF(OR($T21="已签署",$T21="履行中",$T21="已结项"),N($G21),0),""))</f>
        <v/>
      </c>
      <c r="J21" s="25" t="str">
        <f aca="false">IF($A21="","",IF($H21="确定",IF($G21="","待补充",N($G21)+N($I21)),IF($H21="零金额",N($G21)+N($I21),IF($H21="不适用","不适用","待补充"))))</f>
        <v/>
      </c>
      <c r="K21" s="22"/>
      <c r="L21" s="26"/>
      <c r="M21" s="27"/>
      <c r="N21" s="27"/>
      <c r="O21" s="28"/>
      <c r="P21" s="23"/>
      <c r="Q21" s="29" t="str">
        <f aca="false">IF($A21="","",IF(OR($N21="",$P21=""),"",$N21-$P21))</f>
        <v/>
      </c>
      <c r="R21" s="23"/>
      <c r="S21" s="23"/>
      <c r="T21" s="23"/>
      <c r="U21" s="23"/>
      <c r="V21" s="23"/>
      <c r="W21" s="23"/>
      <c r="X21" s="26"/>
      <c r="Y21" s="23"/>
      <c r="Z21" s="23"/>
      <c r="AA21" s="23"/>
      <c r="AB21" s="23"/>
      <c r="AC21" s="30" t="str">
        <f aca="false">IF($A21="","",
IF(COUNTIF($A$5:$A$104,$A21)&gt;1,"错误：编号重复",
IF(OR($B21="",$K21="",$AG21="",AND($F21&lt;&gt;"NDA/保密",$O21=""),$C21="",$D21="",$E21="",$F21="",$H21="",$L21="",$M21="",$N21="",$R21="",$S21="",$T21="",$U21="",$V21="",$W21="",$X21="",$Y21="",$Z21="",$AA21="",$AB21=""),"待补充",
IF(OR(NOT(ISNUMBER($L21)),$L21&lt;=0,NOT(ISNUMBER($M21)),NOT(ISNUMBER($N21)),$N21&lt;$M21,AND($F21&lt;&gt;"NDA/保密",OR(NOT(ISNUMBER($O21)),$O21&lt;0,$O21&gt;1)),AND(OR($H21="确定",$H21="零金额"),NOT(ISNUMBER($G21))),AND($H21="确定",$G21=0),AND($H21="不适用",$G21&lt;&gt;"")),"错误：金额/期限/日期/比例",IF(AND(OR($H21="确定",$H21="零金额"),OR($G21="",$G21&lt;0)),"错误：金额",
IF(AND($H21="确定",$K21&lt;&gt;"CNY"),"人工判断（HOLD）：非人民币",
IF($H21="未确定","人工判断（HOLD）：金额未确定",
IF(AND($H21="不适用",$F21&lt;&gt;"NDA/保密"),"待补充：金额口径",
IF(AND($H21="零金额",$F21="NDA/保密"),"待补充：NDA 金额口径应为不适用",
IF(AND($H21="零金额",$F21&lt;&gt;"NDA/保密"),"人工判断（HOLD）：零金额对价",
IF(AND($H21&lt;&gt;"确定",$H21&lt;&gt;"零金额",$H21&lt;&gt;"不适用"),"错误：金额口径",
IF($Z21&lt;&gt;"无","暂停：存在未解除事项",
IF(AND($V21&lt;&gt;"无",$W21&lt;&gt;"已完成"),"暂停：专项未完成",
IF($AA21&lt;&gt;"是","暂停：批准条件未落实",
IF(AND($AB21&lt;&gt;"是",$AB21&lt;&gt;"不适用（未签署）"),"暂停：签署版不一致",
IF(OR($Y21="是",AND(OR($H21="确定",$H21="零金额"),N($J21)&gt;审批参数!$B$10)),"R3",
IF($O21&gt;审批参数!$B$14,"R3",
IF(OR(AND(OR($H21="确定",$H21="零金额"),N($J21)&gt;审批参数!$B$9),$X21&gt;0,$L21&gt;审批参数!$B$12,$O21&gt;审批参数!$B$11,$V21&lt;&gt;"无",$F21="SaaS采购"),"R2","R1"))))))))))))))))))</f>
        <v/>
      </c>
      <c r="AD21" s="31" t="str">
        <f aca="false">IF($A21="","",
IF(LEFT($AC21,2)="错误","检查输入",
IF(LEFT($AC21,2)="待补","缺少必填项或金额口径",
IF(LEFT($AC21,2)="人工","金额/币种需人工判断",
IF(LEFT($AC21,2)="暂停",MID($AC21,4,100),
TRIM(
IF(OR($Y21="是",AND(OR($H21="确定",$H21="零金额"),N($J21)&gt;审批参数!$B$10)),"金额或责任超R3线；","")
&amp;IF(AND(OR($H21="确定",$H21="零金额"),N($J21)&gt;审批参数!$B$9,N($J21)&lt;=审批参数!$B$10),"金额超R1上限；","")
&amp;IF($O21&gt;审批参数!$B$14,"预付款超50%；","")
&amp;IF($X21&gt;0,"存在最终采纳的实质偏离；","")
&amp;IF($L21&gt;审批参数!$B$12,"期限超12个月；","")
&amp;IF($O21&gt;审批参数!$B$11,"预付款超30%；","")
&amp;IF($V21&lt;&gt;"无","专项风险；","")
&amp;IF($F21="SaaS采购","SaaS采购（限定范围，R2）；","")
))))))</f>
        <v/>
      </c>
      <c r="AE21" s="31" t="str">
        <f aca="false">IF($A21="","",
IF(LEFT($AC21,2)="错误","修正后重算",
IF(LEFT($AC21,2)="待补","补齐后重算",
IF(LEFT($AC21,2)="人工","转人工判断，不得自动放行",
IF(LEFT($AC21,2)="暂停","解除暂停后重算",
IF($AC21="R3","完成R2审查后升级审批",
IF($AC21="R2","业务批准+法务审查+财务/专项意见，并核验签署授权",
"业务批准；涉及付款做财务核验；签署授权另查")))))))</f>
        <v/>
      </c>
      <c r="AF21" s="23"/>
      <c r="AG21" s="23"/>
      <c r="AH21" s="23"/>
      <c r="AI21" s="23"/>
      <c r="AJ21" s="23"/>
    </row>
    <row r="22" customFormat="false" ht="25.5" hidden="false" customHeight="true" outlineLevel="0" collapsed="false">
      <c r="A22" s="23"/>
      <c r="B22" s="23"/>
      <c r="C22" s="23"/>
      <c r="D22" s="23"/>
      <c r="E22" s="23"/>
      <c r="F22" s="23"/>
      <c r="G22" s="24"/>
      <c r="H22" s="23"/>
      <c r="I22" s="25" t="str">
        <f aca="false">IF($A22="","",IF(OR($H22="确定",$H22="零金额"),SUMIFS($G$5:$G$104,$B$5:$B$104,$B22,$T$5:$T$104,"已签署")+SUMIFS($G$5:$G$104,$B$5:$B$104,$B22,$T$5:$T$104,"履行中")+SUMIFS($G$5:$G$104,$B$5:$B$104,$B22,$T$5:$T$104,"已结项")-IF(OR($T22="已签署",$T22="履行中",$T22="已结项"),N($G22),0),""))</f>
        <v/>
      </c>
      <c r="J22" s="25" t="str">
        <f aca="false">IF($A22="","",IF($H22="确定",IF($G22="","待补充",N($G22)+N($I22)),IF($H22="零金额",N($G22)+N($I22),IF($H22="不适用","不适用","待补充"))))</f>
        <v/>
      </c>
      <c r="K22" s="22"/>
      <c r="L22" s="26"/>
      <c r="M22" s="27"/>
      <c r="N22" s="27"/>
      <c r="O22" s="28"/>
      <c r="P22" s="23"/>
      <c r="Q22" s="29" t="str">
        <f aca="false">IF($A22="","",IF(OR($N22="",$P22=""),"",$N22-$P22))</f>
        <v/>
      </c>
      <c r="R22" s="23"/>
      <c r="S22" s="23"/>
      <c r="T22" s="23"/>
      <c r="U22" s="23"/>
      <c r="V22" s="23"/>
      <c r="W22" s="23"/>
      <c r="X22" s="26"/>
      <c r="Y22" s="23"/>
      <c r="Z22" s="23"/>
      <c r="AA22" s="23"/>
      <c r="AB22" s="23"/>
      <c r="AC22" s="30" t="str">
        <f aca="false">IF($A22="","",
IF(COUNTIF($A$5:$A$104,$A22)&gt;1,"错误：编号重复",
IF(OR($B22="",$K22="",$AG22="",AND($F22&lt;&gt;"NDA/保密",$O22=""),$C22="",$D22="",$E22="",$F22="",$H22="",$L22="",$M22="",$N22="",$R22="",$S22="",$T22="",$U22="",$V22="",$W22="",$X22="",$Y22="",$Z22="",$AA22="",$AB22=""),"待补充",
IF(OR(NOT(ISNUMBER($L22)),$L22&lt;=0,NOT(ISNUMBER($M22)),NOT(ISNUMBER($N22)),$N22&lt;$M22,AND($F22&lt;&gt;"NDA/保密",OR(NOT(ISNUMBER($O22)),$O22&lt;0,$O22&gt;1)),AND(OR($H22="确定",$H22="零金额"),NOT(ISNUMBER($G22))),AND($H22="确定",$G22=0),AND($H22="不适用",$G22&lt;&gt;"")),"错误：金额/期限/日期/比例",IF(AND(OR($H22="确定",$H22="零金额"),OR($G22="",$G22&lt;0)),"错误：金额",
IF(AND($H22="确定",$K22&lt;&gt;"CNY"),"人工判断（HOLD）：非人民币",
IF($H22="未确定","人工判断（HOLD）：金额未确定",
IF(AND($H22="不适用",$F22&lt;&gt;"NDA/保密"),"待补充：金额口径",
IF(AND($H22="零金额",$F22="NDA/保密"),"待补充：NDA 金额口径应为不适用",
IF(AND($H22="零金额",$F22&lt;&gt;"NDA/保密"),"人工判断（HOLD）：零金额对价",
IF(AND($H22&lt;&gt;"确定",$H22&lt;&gt;"零金额",$H22&lt;&gt;"不适用"),"错误：金额口径",
IF($Z22&lt;&gt;"无","暂停：存在未解除事项",
IF(AND($V22&lt;&gt;"无",$W22&lt;&gt;"已完成"),"暂停：专项未完成",
IF($AA22&lt;&gt;"是","暂停：批准条件未落实",
IF(AND($AB22&lt;&gt;"是",$AB22&lt;&gt;"不适用（未签署）"),"暂停：签署版不一致",
IF(OR($Y22="是",AND(OR($H22="确定",$H22="零金额"),N($J22)&gt;审批参数!$B$10)),"R3",
IF($O22&gt;审批参数!$B$14,"R3",
IF(OR(AND(OR($H22="确定",$H22="零金额"),N($J22)&gt;审批参数!$B$9),$X22&gt;0,$L22&gt;审批参数!$B$12,$O22&gt;审批参数!$B$11,$V22&lt;&gt;"无",$F22="SaaS采购"),"R2","R1"))))))))))))))))))</f>
        <v/>
      </c>
      <c r="AD22" s="31" t="str">
        <f aca="false">IF($A22="","",
IF(LEFT($AC22,2)="错误","检查输入",
IF(LEFT($AC22,2)="待补","缺少必填项或金额口径",
IF(LEFT($AC22,2)="人工","金额/币种需人工判断",
IF(LEFT($AC22,2)="暂停",MID($AC22,4,100),
TRIM(
IF(OR($Y22="是",AND(OR($H22="确定",$H22="零金额"),N($J22)&gt;审批参数!$B$10)),"金额或责任超R3线；","")
&amp;IF(AND(OR($H22="确定",$H22="零金额"),N($J22)&gt;审批参数!$B$9,N($J22)&lt;=审批参数!$B$10),"金额超R1上限；","")
&amp;IF($O22&gt;审批参数!$B$14,"预付款超50%；","")
&amp;IF($X22&gt;0,"存在最终采纳的实质偏离；","")
&amp;IF($L22&gt;审批参数!$B$12,"期限超12个月；","")
&amp;IF($O22&gt;审批参数!$B$11,"预付款超30%；","")
&amp;IF($V22&lt;&gt;"无","专项风险；","")
&amp;IF($F22="SaaS采购","SaaS采购（限定范围，R2）；","")
))))))</f>
        <v/>
      </c>
      <c r="AE22" s="31" t="str">
        <f aca="false">IF($A22="","",
IF(LEFT($AC22,2)="错误","修正后重算",
IF(LEFT($AC22,2)="待补","补齐后重算",
IF(LEFT($AC22,2)="人工","转人工判断，不得自动放行",
IF(LEFT($AC22,2)="暂停","解除暂停后重算",
IF($AC22="R3","完成R2审查后升级审批",
IF($AC22="R2","业务批准+法务审查+财务/专项意见，并核验签署授权",
"业务批准；涉及付款做财务核验；签署授权另查")))))))</f>
        <v/>
      </c>
      <c r="AF22" s="23"/>
      <c r="AG22" s="23"/>
      <c r="AH22" s="23"/>
      <c r="AI22" s="23"/>
      <c r="AJ22" s="23"/>
    </row>
    <row r="23" customFormat="false" ht="25.5" hidden="false" customHeight="true" outlineLevel="0" collapsed="false">
      <c r="A23" s="23"/>
      <c r="B23" s="23"/>
      <c r="C23" s="23"/>
      <c r="D23" s="23"/>
      <c r="E23" s="23"/>
      <c r="F23" s="23"/>
      <c r="G23" s="24"/>
      <c r="H23" s="23"/>
      <c r="I23" s="25" t="str">
        <f aca="false">IF($A23="","",IF(OR($H23="确定",$H23="零金额"),SUMIFS($G$5:$G$104,$B$5:$B$104,$B23,$T$5:$T$104,"已签署")+SUMIFS($G$5:$G$104,$B$5:$B$104,$B23,$T$5:$T$104,"履行中")+SUMIFS($G$5:$G$104,$B$5:$B$104,$B23,$T$5:$T$104,"已结项")-IF(OR($T23="已签署",$T23="履行中",$T23="已结项"),N($G23),0),""))</f>
        <v/>
      </c>
      <c r="J23" s="25" t="str">
        <f aca="false">IF($A23="","",IF($H23="确定",IF($G23="","待补充",N($G23)+N($I23)),IF($H23="零金额",N($G23)+N($I23),IF($H23="不适用","不适用","待补充"))))</f>
        <v/>
      </c>
      <c r="K23" s="22"/>
      <c r="L23" s="26"/>
      <c r="M23" s="27"/>
      <c r="N23" s="27"/>
      <c r="O23" s="28"/>
      <c r="P23" s="23"/>
      <c r="Q23" s="29" t="str">
        <f aca="false">IF($A23="","",IF(OR($N23="",$P23=""),"",$N23-$P23))</f>
        <v/>
      </c>
      <c r="R23" s="23"/>
      <c r="S23" s="23"/>
      <c r="T23" s="23"/>
      <c r="U23" s="23"/>
      <c r="V23" s="23"/>
      <c r="W23" s="23"/>
      <c r="X23" s="26"/>
      <c r="Y23" s="23"/>
      <c r="Z23" s="23"/>
      <c r="AA23" s="23"/>
      <c r="AB23" s="23"/>
      <c r="AC23" s="30" t="str">
        <f aca="false">IF($A23="","",
IF(COUNTIF($A$5:$A$104,$A23)&gt;1,"错误：编号重复",
IF(OR($B23="",$K23="",$AG23="",AND($F23&lt;&gt;"NDA/保密",$O23=""),$C23="",$D23="",$E23="",$F23="",$H23="",$L23="",$M23="",$N23="",$R23="",$S23="",$T23="",$U23="",$V23="",$W23="",$X23="",$Y23="",$Z23="",$AA23="",$AB23=""),"待补充",
IF(OR(NOT(ISNUMBER($L23)),$L23&lt;=0,NOT(ISNUMBER($M23)),NOT(ISNUMBER($N23)),$N23&lt;$M23,AND($F23&lt;&gt;"NDA/保密",OR(NOT(ISNUMBER($O23)),$O23&lt;0,$O23&gt;1)),AND(OR($H23="确定",$H23="零金额"),NOT(ISNUMBER($G23))),AND($H23="确定",$G23=0),AND($H23="不适用",$G23&lt;&gt;"")),"错误：金额/期限/日期/比例",IF(AND(OR($H23="确定",$H23="零金额"),OR($G23="",$G23&lt;0)),"错误：金额",
IF(AND($H23="确定",$K23&lt;&gt;"CNY"),"人工判断（HOLD）：非人民币",
IF($H23="未确定","人工判断（HOLD）：金额未确定",
IF(AND($H23="不适用",$F23&lt;&gt;"NDA/保密"),"待补充：金额口径",
IF(AND($H23="零金额",$F23="NDA/保密"),"待补充：NDA 金额口径应为不适用",
IF(AND($H23="零金额",$F23&lt;&gt;"NDA/保密"),"人工判断（HOLD）：零金额对价",
IF(AND($H23&lt;&gt;"确定",$H23&lt;&gt;"零金额",$H23&lt;&gt;"不适用"),"错误：金额口径",
IF($Z23&lt;&gt;"无","暂停：存在未解除事项",
IF(AND($V23&lt;&gt;"无",$W23&lt;&gt;"已完成"),"暂停：专项未完成",
IF($AA23&lt;&gt;"是","暂停：批准条件未落实",
IF(AND($AB23&lt;&gt;"是",$AB23&lt;&gt;"不适用（未签署）"),"暂停：签署版不一致",
IF(OR($Y23="是",AND(OR($H23="确定",$H23="零金额"),N($J23)&gt;审批参数!$B$10)),"R3",
IF($O23&gt;审批参数!$B$14,"R3",
IF(OR(AND(OR($H23="确定",$H23="零金额"),N($J23)&gt;审批参数!$B$9),$X23&gt;0,$L23&gt;审批参数!$B$12,$O23&gt;审批参数!$B$11,$V23&lt;&gt;"无",$F23="SaaS采购"),"R2","R1"))))))))))))))))))</f>
        <v/>
      </c>
      <c r="AD23" s="31" t="str">
        <f aca="false">IF($A23="","",
IF(LEFT($AC23,2)="错误","检查输入",
IF(LEFT($AC23,2)="待补","缺少必填项或金额口径",
IF(LEFT($AC23,2)="人工","金额/币种需人工判断",
IF(LEFT($AC23,2)="暂停",MID($AC23,4,100),
TRIM(
IF(OR($Y23="是",AND(OR($H23="确定",$H23="零金额"),N($J23)&gt;审批参数!$B$10)),"金额或责任超R3线；","")
&amp;IF(AND(OR($H23="确定",$H23="零金额"),N($J23)&gt;审批参数!$B$9,N($J23)&lt;=审批参数!$B$10),"金额超R1上限；","")
&amp;IF($O23&gt;审批参数!$B$14,"预付款超50%；","")
&amp;IF($X23&gt;0,"存在最终采纳的实质偏离；","")
&amp;IF($L23&gt;审批参数!$B$12,"期限超12个月；","")
&amp;IF($O23&gt;审批参数!$B$11,"预付款超30%；","")
&amp;IF($V23&lt;&gt;"无","专项风险；","")
&amp;IF($F23="SaaS采购","SaaS采购（限定范围，R2）；","")
))))))</f>
        <v/>
      </c>
      <c r="AE23" s="31" t="str">
        <f aca="false">IF($A23="","",
IF(LEFT($AC23,2)="错误","修正后重算",
IF(LEFT($AC23,2)="待补","补齐后重算",
IF(LEFT($AC23,2)="人工","转人工判断，不得自动放行",
IF(LEFT($AC23,2)="暂停","解除暂停后重算",
IF($AC23="R3","完成R2审查后升级审批",
IF($AC23="R2","业务批准+法务审查+财务/专项意见，并核验签署授权",
"业务批准；涉及付款做财务核验；签署授权另查")))))))</f>
        <v/>
      </c>
      <c r="AF23" s="23"/>
      <c r="AG23" s="23"/>
      <c r="AH23" s="23"/>
      <c r="AI23" s="23"/>
      <c r="AJ23" s="23"/>
    </row>
    <row r="24" customFormat="false" ht="25.5" hidden="false" customHeight="true" outlineLevel="0" collapsed="false">
      <c r="A24" s="23"/>
      <c r="B24" s="23"/>
      <c r="C24" s="23"/>
      <c r="D24" s="23"/>
      <c r="E24" s="23"/>
      <c r="F24" s="23"/>
      <c r="G24" s="24"/>
      <c r="H24" s="23"/>
      <c r="I24" s="25" t="str">
        <f aca="false">IF($A24="","",IF(OR($H24="确定",$H24="零金额"),SUMIFS($G$5:$G$104,$B$5:$B$104,$B24,$T$5:$T$104,"已签署")+SUMIFS($G$5:$G$104,$B$5:$B$104,$B24,$T$5:$T$104,"履行中")+SUMIFS($G$5:$G$104,$B$5:$B$104,$B24,$T$5:$T$104,"已结项")-IF(OR($T24="已签署",$T24="履行中",$T24="已结项"),N($G24),0),""))</f>
        <v/>
      </c>
      <c r="J24" s="25" t="str">
        <f aca="false">IF($A24="","",IF($H24="确定",IF($G24="","待补充",N($G24)+N($I24)),IF($H24="零金额",N($G24)+N($I24),IF($H24="不适用","不适用","待补充"))))</f>
        <v/>
      </c>
      <c r="K24" s="22"/>
      <c r="L24" s="26"/>
      <c r="M24" s="27"/>
      <c r="N24" s="27"/>
      <c r="O24" s="28"/>
      <c r="P24" s="23"/>
      <c r="Q24" s="29" t="str">
        <f aca="false">IF($A24="","",IF(OR($N24="",$P24=""),"",$N24-$P24))</f>
        <v/>
      </c>
      <c r="R24" s="23"/>
      <c r="S24" s="23"/>
      <c r="T24" s="23"/>
      <c r="U24" s="23"/>
      <c r="V24" s="23"/>
      <c r="W24" s="23"/>
      <c r="X24" s="26"/>
      <c r="Y24" s="23"/>
      <c r="Z24" s="23"/>
      <c r="AA24" s="23"/>
      <c r="AB24" s="23"/>
      <c r="AC24" s="30" t="str">
        <f aca="false">IF($A24="","",
IF(COUNTIF($A$5:$A$104,$A24)&gt;1,"错误：编号重复",
IF(OR($B24="",$K24="",$AG24="",AND($F24&lt;&gt;"NDA/保密",$O24=""),$C24="",$D24="",$E24="",$F24="",$H24="",$L24="",$M24="",$N24="",$R24="",$S24="",$T24="",$U24="",$V24="",$W24="",$X24="",$Y24="",$Z24="",$AA24="",$AB24=""),"待补充",
IF(OR(NOT(ISNUMBER($L24)),$L24&lt;=0,NOT(ISNUMBER($M24)),NOT(ISNUMBER($N24)),$N24&lt;$M24,AND($F24&lt;&gt;"NDA/保密",OR(NOT(ISNUMBER($O24)),$O24&lt;0,$O24&gt;1)),AND(OR($H24="确定",$H24="零金额"),NOT(ISNUMBER($G24))),AND($H24="确定",$G24=0),AND($H24="不适用",$G24&lt;&gt;"")),"错误：金额/期限/日期/比例",IF(AND(OR($H24="确定",$H24="零金额"),OR($G24="",$G24&lt;0)),"错误：金额",
IF(AND($H24="确定",$K24&lt;&gt;"CNY"),"人工判断（HOLD）：非人民币",
IF($H24="未确定","人工判断（HOLD）：金额未确定",
IF(AND($H24="不适用",$F24&lt;&gt;"NDA/保密"),"待补充：金额口径",
IF(AND($H24="零金额",$F24="NDA/保密"),"待补充：NDA 金额口径应为不适用",
IF(AND($H24="零金额",$F24&lt;&gt;"NDA/保密"),"人工判断（HOLD）：零金额对价",
IF(AND($H24&lt;&gt;"确定",$H24&lt;&gt;"零金额",$H24&lt;&gt;"不适用"),"错误：金额口径",
IF($Z24&lt;&gt;"无","暂停：存在未解除事项",
IF(AND($V24&lt;&gt;"无",$W24&lt;&gt;"已完成"),"暂停：专项未完成",
IF($AA24&lt;&gt;"是","暂停：批准条件未落实",
IF(AND($AB24&lt;&gt;"是",$AB24&lt;&gt;"不适用（未签署）"),"暂停：签署版不一致",
IF(OR($Y24="是",AND(OR($H24="确定",$H24="零金额"),N($J24)&gt;审批参数!$B$10)),"R3",
IF($O24&gt;审批参数!$B$14,"R3",
IF(OR(AND(OR($H24="确定",$H24="零金额"),N($J24)&gt;审批参数!$B$9),$X24&gt;0,$L24&gt;审批参数!$B$12,$O24&gt;审批参数!$B$11,$V24&lt;&gt;"无",$F24="SaaS采购"),"R2","R1"))))))))))))))))))</f>
        <v/>
      </c>
      <c r="AD24" s="31" t="str">
        <f aca="false">IF($A24="","",
IF(LEFT($AC24,2)="错误","检查输入",
IF(LEFT($AC24,2)="待补","缺少必填项或金额口径",
IF(LEFT($AC24,2)="人工","金额/币种需人工判断",
IF(LEFT($AC24,2)="暂停",MID($AC24,4,100),
TRIM(
IF(OR($Y24="是",AND(OR($H24="确定",$H24="零金额"),N($J24)&gt;审批参数!$B$10)),"金额或责任超R3线；","")
&amp;IF(AND(OR($H24="确定",$H24="零金额"),N($J24)&gt;审批参数!$B$9,N($J24)&lt;=审批参数!$B$10),"金额超R1上限；","")
&amp;IF($O24&gt;审批参数!$B$14,"预付款超50%；","")
&amp;IF($X24&gt;0,"存在最终采纳的实质偏离；","")
&amp;IF($L24&gt;审批参数!$B$12,"期限超12个月；","")
&amp;IF($O24&gt;审批参数!$B$11,"预付款超30%；","")
&amp;IF($V24&lt;&gt;"无","专项风险；","")
&amp;IF($F24="SaaS采购","SaaS采购（限定范围，R2）；","")
))))))</f>
        <v/>
      </c>
      <c r="AE24" s="31" t="str">
        <f aca="false">IF($A24="","",
IF(LEFT($AC24,2)="错误","修正后重算",
IF(LEFT($AC24,2)="待补","补齐后重算",
IF(LEFT($AC24,2)="人工","转人工判断，不得自动放行",
IF(LEFT($AC24,2)="暂停","解除暂停后重算",
IF($AC24="R3","完成R2审查后升级审批",
IF($AC24="R2","业务批准+法务审查+财务/专项意见，并核验签署授权",
"业务批准；涉及付款做财务核验；签署授权另查")))))))</f>
        <v/>
      </c>
      <c r="AF24" s="23"/>
      <c r="AG24" s="23"/>
      <c r="AH24" s="23"/>
      <c r="AI24" s="23"/>
      <c r="AJ24" s="23"/>
    </row>
    <row r="25" customFormat="false" ht="25.5" hidden="false" customHeight="true" outlineLevel="0" collapsed="false">
      <c r="A25" s="23"/>
      <c r="B25" s="23"/>
      <c r="C25" s="23"/>
      <c r="D25" s="23"/>
      <c r="E25" s="23"/>
      <c r="F25" s="23"/>
      <c r="G25" s="24"/>
      <c r="H25" s="23"/>
      <c r="I25" s="25" t="str">
        <f aca="false">IF($A25="","",IF(OR($H25="确定",$H25="零金额"),SUMIFS($G$5:$G$104,$B$5:$B$104,$B25,$T$5:$T$104,"已签署")+SUMIFS($G$5:$G$104,$B$5:$B$104,$B25,$T$5:$T$104,"履行中")+SUMIFS($G$5:$G$104,$B$5:$B$104,$B25,$T$5:$T$104,"已结项")-IF(OR($T25="已签署",$T25="履行中",$T25="已结项"),N($G25),0),""))</f>
        <v/>
      </c>
      <c r="J25" s="25" t="str">
        <f aca="false">IF($A25="","",IF($H25="确定",IF($G25="","待补充",N($G25)+N($I25)),IF($H25="零金额",N($G25)+N($I25),IF($H25="不适用","不适用","待补充"))))</f>
        <v/>
      </c>
      <c r="K25" s="22"/>
      <c r="L25" s="26"/>
      <c r="M25" s="27"/>
      <c r="N25" s="27"/>
      <c r="O25" s="28"/>
      <c r="P25" s="23"/>
      <c r="Q25" s="29" t="str">
        <f aca="false">IF($A25="","",IF(OR($N25="",$P25=""),"",$N25-$P25))</f>
        <v/>
      </c>
      <c r="R25" s="23"/>
      <c r="S25" s="23"/>
      <c r="T25" s="23"/>
      <c r="U25" s="23"/>
      <c r="V25" s="23"/>
      <c r="W25" s="23"/>
      <c r="X25" s="26"/>
      <c r="Y25" s="23"/>
      <c r="Z25" s="23"/>
      <c r="AA25" s="23"/>
      <c r="AB25" s="23"/>
      <c r="AC25" s="30" t="str">
        <f aca="false">IF($A25="","",
IF(COUNTIF($A$5:$A$104,$A25)&gt;1,"错误：编号重复",
IF(OR($B25="",$K25="",$AG25="",AND($F25&lt;&gt;"NDA/保密",$O25=""),$C25="",$D25="",$E25="",$F25="",$H25="",$L25="",$M25="",$N25="",$R25="",$S25="",$T25="",$U25="",$V25="",$W25="",$X25="",$Y25="",$Z25="",$AA25="",$AB25=""),"待补充",
IF(OR(NOT(ISNUMBER($L25)),$L25&lt;=0,NOT(ISNUMBER($M25)),NOT(ISNUMBER($N25)),$N25&lt;$M25,AND($F25&lt;&gt;"NDA/保密",OR(NOT(ISNUMBER($O25)),$O25&lt;0,$O25&gt;1)),AND(OR($H25="确定",$H25="零金额"),NOT(ISNUMBER($G25))),AND($H25="确定",$G25=0),AND($H25="不适用",$G25&lt;&gt;"")),"错误：金额/期限/日期/比例",IF(AND(OR($H25="确定",$H25="零金额"),OR($G25="",$G25&lt;0)),"错误：金额",
IF(AND($H25="确定",$K25&lt;&gt;"CNY"),"人工判断（HOLD）：非人民币",
IF($H25="未确定","人工判断（HOLD）：金额未确定",
IF(AND($H25="不适用",$F25&lt;&gt;"NDA/保密"),"待补充：金额口径",
IF(AND($H25="零金额",$F25="NDA/保密"),"待补充：NDA 金额口径应为不适用",
IF(AND($H25="零金额",$F25&lt;&gt;"NDA/保密"),"人工判断（HOLD）：零金额对价",
IF(AND($H25&lt;&gt;"确定",$H25&lt;&gt;"零金额",$H25&lt;&gt;"不适用"),"错误：金额口径",
IF($Z25&lt;&gt;"无","暂停：存在未解除事项",
IF(AND($V25&lt;&gt;"无",$W25&lt;&gt;"已完成"),"暂停：专项未完成",
IF($AA25&lt;&gt;"是","暂停：批准条件未落实",
IF(AND($AB25&lt;&gt;"是",$AB25&lt;&gt;"不适用（未签署）"),"暂停：签署版不一致",
IF(OR($Y25="是",AND(OR($H25="确定",$H25="零金额"),N($J25)&gt;审批参数!$B$10)),"R3",
IF($O25&gt;审批参数!$B$14,"R3",
IF(OR(AND(OR($H25="确定",$H25="零金额"),N($J25)&gt;审批参数!$B$9),$X25&gt;0,$L25&gt;审批参数!$B$12,$O25&gt;审批参数!$B$11,$V25&lt;&gt;"无",$F25="SaaS采购"),"R2","R1"))))))))))))))))))</f>
        <v/>
      </c>
      <c r="AD25" s="31" t="str">
        <f aca="false">IF($A25="","",
IF(LEFT($AC25,2)="错误","检查输入",
IF(LEFT($AC25,2)="待补","缺少必填项或金额口径",
IF(LEFT($AC25,2)="人工","金额/币种需人工判断",
IF(LEFT($AC25,2)="暂停",MID($AC25,4,100),
TRIM(
IF(OR($Y25="是",AND(OR($H25="确定",$H25="零金额"),N($J25)&gt;审批参数!$B$10)),"金额或责任超R3线；","")
&amp;IF(AND(OR($H25="确定",$H25="零金额"),N($J25)&gt;审批参数!$B$9,N($J25)&lt;=审批参数!$B$10),"金额超R1上限；","")
&amp;IF($O25&gt;审批参数!$B$14,"预付款超50%；","")
&amp;IF($X25&gt;0,"存在最终采纳的实质偏离；","")
&amp;IF($L25&gt;审批参数!$B$12,"期限超12个月；","")
&amp;IF($O25&gt;审批参数!$B$11,"预付款超30%；","")
&amp;IF($V25&lt;&gt;"无","专项风险；","")
&amp;IF($F25="SaaS采购","SaaS采购（限定范围，R2）；","")
))))))</f>
        <v/>
      </c>
      <c r="AE25" s="31" t="str">
        <f aca="false">IF($A25="","",
IF(LEFT($AC25,2)="错误","修正后重算",
IF(LEFT($AC25,2)="待补","补齐后重算",
IF(LEFT($AC25,2)="人工","转人工判断，不得自动放行",
IF(LEFT($AC25,2)="暂停","解除暂停后重算",
IF($AC25="R3","完成R2审查后升级审批",
IF($AC25="R2","业务批准+法务审查+财务/专项意见，并核验签署授权",
"业务批准；涉及付款做财务核验；签署授权另查")))))))</f>
        <v/>
      </c>
      <c r="AF25" s="23"/>
      <c r="AG25" s="23"/>
      <c r="AH25" s="23"/>
      <c r="AI25" s="23"/>
      <c r="AJ25" s="23"/>
    </row>
    <row r="26" customFormat="false" ht="25.5" hidden="false" customHeight="true" outlineLevel="0" collapsed="false">
      <c r="A26" s="23"/>
      <c r="B26" s="23"/>
      <c r="C26" s="23"/>
      <c r="D26" s="23"/>
      <c r="E26" s="23"/>
      <c r="F26" s="23"/>
      <c r="G26" s="24"/>
      <c r="H26" s="23"/>
      <c r="I26" s="25" t="str">
        <f aca="false">IF($A26="","",IF(OR($H26="确定",$H26="零金额"),SUMIFS($G$5:$G$104,$B$5:$B$104,$B26,$T$5:$T$104,"已签署")+SUMIFS($G$5:$G$104,$B$5:$B$104,$B26,$T$5:$T$104,"履行中")+SUMIFS($G$5:$G$104,$B$5:$B$104,$B26,$T$5:$T$104,"已结项")-IF(OR($T26="已签署",$T26="履行中",$T26="已结项"),N($G26),0),""))</f>
        <v/>
      </c>
      <c r="J26" s="25" t="str">
        <f aca="false">IF($A26="","",IF($H26="确定",IF($G26="","待补充",N($G26)+N($I26)),IF($H26="零金额",N($G26)+N($I26),IF($H26="不适用","不适用","待补充"))))</f>
        <v/>
      </c>
      <c r="K26" s="22"/>
      <c r="L26" s="26"/>
      <c r="M26" s="27"/>
      <c r="N26" s="27"/>
      <c r="O26" s="28"/>
      <c r="P26" s="23"/>
      <c r="Q26" s="29" t="str">
        <f aca="false">IF($A26="","",IF(OR($N26="",$P26=""),"",$N26-$P26))</f>
        <v/>
      </c>
      <c r="R26" s="23"/>
      <c r="S26" s="23"/>
      <c r="T26" s="23"/>
      <c r="U26" s="23"/>
      <c r="V26" s="23"/>
      <c r="W26" s="23"/>
      <c r="X26" s="26"/>
      <c r="Y26" s="23"/>
      <c r="Z26" s="23"/>
      <c r="AA26" s="23"/>
      <c r="AB26" s="23"/>
      <c r="AC26" s="30" t="str">
        <f aca="false">IF($A26="","",
IF(COUNTIF($A$5:$A$104,$A26)&gt;1,"错误：编号重复",
IF(OR($B26="",$K26="",$AG26="",AND($F26&lt;&gt;"NDA/保密",$O26=""),$C26="",$D26="",$E26="",$F26="",$H26="",$L26="",$M26="",$N26="",$R26="",$S26="",$T26="",$U26="",$V26="",$W26="",$X26="",$Y26="",$Z26="",$AA26="",$AB26=""),"待补充",
IF(OR(NOT(ISNUMBER($L26)),$L26&lt;=0,NOT(ISNUMBER($M26)),NOT(ISNUMBER($N26)),$N26&lt;$M26,AND($F26&lt;&gt;"NDA/保密",OR(NOT(ISNUMBER($O26)),$O26&lt;0,$O26&gt;1)),AND(OR($H26="确定",$H26="零金额"),NOT(ISNUMBER($G26))),AND($H26="确定",$G26=0),AND($H26="不适用",$G26&lt;&gt;"")),"错误：金额/期限/日期/比例",IF(AND(OR($H26="确定",$H26="零金额"),OR($G26="",$G26&lt;0)),"错误：金额",
IF(AND($H26="确定",$K26&lt;&gt;"CNY"),"人工判断（HOLD）：非人民币",
IF($H26="未确定","人工判断（HOLD）：金额未确定",
IF(AND($H26="不适用",$F26&lt;&gt;"NDA/保密"),"待补充：金额口径",
IF(AND($H26="零金额",$F26="NDA/保密"),"待补充：NDA 金额口径应为不适用",
IF(AND($H26="零金额",$F26&lt;&gt;"NDA/保密"),"人工判断（HOLD）：零金额对价",
IF(AND($H26&lt;&gt;"确定",$H26&lt;&gt;"零金额",$H26&lt;&gt;"不适用"),"错误：金额口径",
IF($Z26&lt;&gt;"无","暂停：存在未解除事项",
IF(AND($V26&lt;&gt;"无",$W26&lt;&gt;"已完成"),"暂停：专项未完成",
IF($AA26&lt;&gt;"是","暂停：批准条件未落实",
IF(AND($AB26&lt;&gt;"是",$AB26&lt;&gt;"不适用（未签署）"),"暂停：签署版不一致",
IF(OR($Y26="是",AND(OR($H26="确定",$H26="零金额"),N($J26)&gt;审批参数!$B$10)),"R3",
IF($O26&gt;审批参数!$B$14,"R3",
IF(OR(AND(OR($H26="确定",$H26="零金额"),N($J26)&gt;审批参数!$B$9),$X26&gt;0,$L26&gt;审批参数!$B$12,$O26&gt;审批参数!$B$11,$V26&lt;&gt;"无",$F26="SaaS采购"),"R2","R1"))))))))))))))))))</f>
        <v/>
      </c>
      <c r="AD26" s="31" t="str">
        <f aca="false">IF($A26="","",
IF(LEFT($AC26,2)="错误","检查输入",
IF(LEFT($AC26,2)="待补","缺少必填项或金额口径",
IF(LEFT($AC26,2)="人工","金额/币种需人工判断",
IF(LEFT($AC26,2)="暂停",MID($AC26,4,100),
TRIM(
IF(OR($Y26="是",AND(OR($H26="确定",$H26="零金额"),N($J26)&gt;审批参数!$B$10)),"金额或责任超R3线；","")
&amp;IF(AND(OR($H26="确定",$H26="零金额"),N($J26)&gt;审批参数!$B$9,N($J26)&lt;=审批参数!$B$10),"金额超R1上限；","")
&amp;IF($O26&gt;审批参数!$B$14,"预付款超50%；","")
&amp;IF($X26&gt;0,"存在最终采纳的实质偏离；","")
&amp;IF($L26&gt;审批参数!$B$12,"期限超12个月；","")
&amp;IF($O26&gt;审批参数!$B$11,"预付款超30%；","")
&amp;IF($V26&lt;&gt;"无","专项风险；","")
&amp;IF($F26="SaaS采购","SaaS采购（限定范围，R2）；","")
))))))</f>
        <v/>
      </c>
      <c r="AE26" s="31" t="str">
        <f aca="false">IF($A26="","",
IF(LEFT($AC26,2)="错误","修正后重算",
IF(LEFT($AC26,2)="待补","补齐后重算",
IF(LEFT($AC26,2)="人工","转人工判断，不得自动放行",
IF(LEFT($AC26,2)="暂停","解除暂停后重算",
IF($AC26="R3","完成R2审查后升级审批",
IF($AC26="R2","业务批准+法务审查+财务/专项意见，并核验签署授权",
"业务批准；涉及付款做财务核验；签署授权另查")))))))</f>
        <v/>
      </c>
      <c r="AF26" s="23"/>
      <c r="AG26" s="23"/>
      <c r="AH26" s="23"/>
      <c r="AI26" s="23"/>
      <c r="AJ26" s="23"/>
    </row>
    <row r="27" customFormat="false" ht="25.5" hidden="false" customHeight="true" outlineLevel="0" collapsed="false">
      <c r="A27" s="23"/>
      <c r="B27" s="23"/>
      <c r="C27" s="23"/>
      <c r="D27" s="23"/>
      <c r="E27" s="23"/>
      <c r="F27" s="23"/>
      <c r="G27" s="24"/>
      <c r="H27" s="23"/>
      <c r="I27" s="25" t="str">
        <f aca="false">IF($A27="","",IF(OR($H27="确定",$H27="零金额"),SUMIFS($G$5:$G$104,$B$5:$B$104,$B27,$T$5:$T$104,"已签署")+SUMIFS($G$5:$G$104,$B$5:$B$104,$B27,$T$5:$T$104,"履行中")+SUMIFS($G$5:$G$104,$B$5:$B$104,$B27,$T$5:$T$104,"已结项")-IF(OR($T27="已签署",$T27="履行中",$T27="已结项"),N($G27),0),""))</f>
        <v/>
      </c>
      <c r="J27" s="25" t="str">
        <f aca="false">IF($A27="","",IF($H27="确定",IF($G27="","待补充",N($G27)+N($I27)),IF($H27="零金额",N($G27)+N($I27),IF($H27="不适用","不适用","待补充"))))</f>
        <v/>
      </c>
      <c r="K27" s="22"/>
      <c r="L27" s="26"/>
      <c r="M27" s="27"/>
      <c r="N27" s="27"/>
      <c r="O27" s="28"/>
      <c r="P27" s="23"/>
      <c r="Q27" s="29" t="str">
        <f aca="false">IF($A27="","",IF(OR($N27="",$P27=""),"",$N27-$P27))</f>
        <v/>
      </c>
      <c r="R27" s="23"/>
      <c r="S27" s="23"/>
      <c r="T27" s="23"/>
      <c r="U27" s="23"/>
      <c r="V27" s="23"/>
      <c r="W27" s="23"/>
      <c r="X27" s="26"/>
      <c r="Y27" s="23"/>
      <c r="Z27" s="23"/>
      <c r="AA27" s="23"/>
      <c r="AB27" s="23"/>
      <c r="AC27" s="30" t="str">
        <f aca="false">IF($A27="","",
IF(COUNTIF($A$5:$A$104,$A27)&gt;1,"错误：编号重复",
IF(OR($B27="",$K27="",$AG27="",AND($F27&lt;&gt;"NDA/保密",$O27=""),$C27="",$D27="",$E27="",$F27="",$H27="",$L27="",$M27="",$N27="",$R27="",$S27="",$T27="",$U27="",$V27="",$W27="",$X27="",$Y27="",$Z27="",$AA27="",$AB27=""),"待补充",
IF(OR(NOT(ISNUMBER($L27)),$L27&lt;=0,NOT(ISNUMBER($M27)),NOT(ISNUMBER($N27)),$N27&lt;$M27,AND($F27&lt;&gt;"NDA/保密",OR(NOT(ISNUMBER($O27)),$O27&lt;0,$O27&gt;1)),AND(OR($H27="确定",$H27="零金额"),NOT(ISNUMBER($G27))),AND($H27="确定",$G27=0),AND($H27="不适用",$G27&lt;&gt;"")),"错误：金额/期限/日期/比例",IF(AND(OR($H27="确定",$H27="零金额"),OR($G27="",$G27&lt;0)),"错误：金额",
IF(AND($H27="确定",$K27&lt;&gt;"CNY"),"人工判断（HOLD）：非人民币",
IF($H27="未确定","人工判断（HOLD）：金额未确定",
IF(AND($H27="不适用",$F27&lt;&gt;"NDA/保密"),"待补充：金额口径",
IF(AND($H27="零金额",$F27="NDA/保密"),"待补充：NDA 金额口径应为不适用",
IF(AND($H27="零金额",$F27&lt;&gt;"NDA/保密"),"人工判断（HOLD）：零金额对价",
IF(AND($H27&lt;&gt;"确定",$H27&lt;&gt;"零金额",$H27&lt;&gt;"不适用"),"错误：金额口径",
IF($Z27&lt;&gt;"无","暂停：存在未解除事项",
IF(AND($V27&lt;&gt;"无",$W27&lt;&gt;"已完成"),"暂停：专项未完成",
IF($AA27&lt;&gt;"是","暂停：批准条件未落实",
IF(AND($AB27&lt;&gt;"是",$AB27&lt;&gt;"不适用（未签署）"),"暂停：签署版不一致",
IF(OR($Y27="是",AND(OR($H27="确定",$H27="零金额"),N($J27)&gt;审批参数!$B$10)),"R3",
IF($O27&gt;审批参数!$B$14,"R3",
IF(OR(AND(OR($H27="确定",$H27="零金额"),N($J27)&gt;审批参数!$B$9),$X27&gt;0,$L27&gt;审批参数!$B$12,$O27&gt;审批参数!$B$11,$V27&lt;&gt;"无",$F27="SaaS采购"),"R2","R1"))))))))))))))))))</f>
        <v/>
      </c>
      <c r="AD27" s="31" t="str">
        <f aca="false">IF($A27="","",
IF(LEFT($AC27,2)="错误","检查输入",
IF(LEFT($AC27,2)="待补","缺少必填项或金额口径",
IF(LEFT($AC27,2)="人工","金额/币种需人工判断",
IF(LEFT($AC27,2)="暂停",MID($AC27,4,100),
TRIM(
IF(OR($Y27="是",AND(OR($H27="确定",$H27="零金额"),N($J27)&gt;审批参数!$B$10)),"金额或责任超R3线；","")
&amp;IF(AND(OR($H27="确定",$H27="零金额"),N($J27)&gt;审批参数!$B$9,N($J27)&lt;=审批参数!$B$10),"金额超R1上限；","")
&amp;IF($O27&gt;审批参数!$B$14,"预付款超50%；","")
&amp;IF($X27&gt;0,"存在最终采纳的实质偏离；","")
&amp;IF($L27&gt;审批参数!$B$12,"期限超12个月；","")
&amp;IF($O27&gt;审批参数!$B$11,"预付款超30%；","")
&amp;IF($V27&lt;&gt;"无","专项风险；","")
&amp;IF($F27="SaaS采购","SaaS采购（限定范围，R2）；","")
))))))</f>
        <v/>
      </c>
      <c r="AE27" s="31" t="str">
        <f aca="false">IF($A27="","",
IF(LEFT($AC27,2)="错误","修正后重算",
IF(LEFT($AC27,2)="待补","补齐后重算",
IF(LEFT($AC27,2)="人工","转人工判断，不得自动放行",
IF(LEFT($AC27,2)="暂停","解除暂停后重算",
IF($AC27="R3","完成R2审查后升级审批",
IF($AC27="R2","业务批准+法务审查+财务/专项意见，并核验签署授权",
"业务批准；涉及付款做财务核验；签署授权另查")))))))</f>
        <v/>
      </c>
      <c r="AF27" s="23"/>
      <c r="AG27" s="23"/>
      <c r="AH27" s="23"/>
      <c r="AI27" s="23"/>
      <c r="AJ27" s="23"/>
    </row>
    <row r="28" customFormat="false" ht="25.5" hidden="false" customHeight="true" outlineLevel="0" collapsed="false">
      <c r="A28" s="23"/>
      <c r="B28" s="23"/>
      <c r="C28" s="23"/>
      <c r="D28" s="23"/>
      <c r="E28" s="23"/>
      <c r="F28" s="23"/>
      <c r="G28" s="24"/>
      <c r="H28" s="23"/>
      <c r="I28" s="25" t="str">
        <f aca="false">IF($A28="","",IF(OR($H28="确定",$H28="零金额"),SUMIFS($G$5:$G$104,$B$5:$B$104,$B28,$T$5:$T$104,"已签署")+SUMIFS($G$5:$G$104,$B$5:$B$104,$B28,$T$5:$T$104,"履行中")+SUMIFS($G$5:$G$104,$B$5:$B$104,$B28,$T$5:$T$104,"已结项")-IF(OR($T28="已签署",$T28="履行中",$T28="已结项"),N($G28),0),""))</f>
        <v/>
      </c>
      <c r="J28" s="25" t="str">
        <f aca="false">IF($A28="","",IF($H28="确定",IF($G28="","待补充",N($G28)+N($I28)),IF($H28="零金额",N($G28)+N($I28),IF($H28="不适用","不适用","待补充"))))</f>
        <v/>
      </c>
      <c r="K28" s="22"/>
      <c r="L28" s="26"/>
      <c r="M28" s="27"/>
      <c r="N28" s="27"/>
      <c r="O28" s="28"/>
      <c r="P28" s="23"/>
      <c r="Q28" s="29" t="str">
        <f aca="false">IF($A28="","",IF(OR($N28="",$P28=""),"",$N28-$P28))</f>
        <v/>
      </c>
      <c r="R28" s="23"/>
      <c r="S28" s="23"/>
      <c r="T28" s="23"/>
      <c r="U28" s="23"/>
      <c r="V28" s="23"/>
      <c r="W28" s="23"/>
      <c r="X28" s="26"/>
      <c r="Y28" s="23"/>
      <c r="Z28" s="23"/>
      <c r="AA28" s="23"/>
      <c r="AB28" s="23"/>
      <c r="AC28" s="30" t="str">
        <f aca="false">IF($A28="","",
IF(COUNTIF($A$5:$A$104,$A28)&gt;1,"错误：编号重复",
IF(OR($B28="",$K28="",$AG28="",AND($F28&lt;&gt;"NDA/保密",$O28=""),$C28="",$D28="",$E28="",$F28="",$H28="",$L28="",$M28="",$N28="",$R28="",$S28="",$T28="",$U28="",$V28="",$W28="",$X28="",$Y28="",$Z28="",$AA28="",$AB28=""),"待补充",
IF(OR(NOT(ISNUMBER($L28)),$L28&lt;=0,NOT(ISNUMBER($M28)),NOT(ISNUMBER($N28)),$N28&lt;$M28,AND($F28&lt;&gt;"NDA/保密",OR(NOT(ISNUMBER($O28)),$O28&lt;0,$O28&gt;1)),AND(OR($H28="确定",$H28="零金额"),NOT(ISNUMBER($G28))),AND($H28="确定",$G28=0),AND($H28="不适用",$G28&lt;&gt;"")),"错误：金额/期限/日期/比例",IF(AND(OR($H28="确定",$H28="零金额"),OR($G28="",$G28&lt;0)),"错误：金额",
IF(AND($H28="确定",$K28&lt;&gt;"CNY"),"人工判断（HOLD）：非人民币",
IF($H28="未确定","人工判断（HOLD）：金额未确定",
IF(AND($H28="不适用",$F28&lt;&gt;"NDA/保密"),"待补充：金额口径",
IF(AND($H28="零金额",$F28="NDA/保密"),"待补充：NDA 金额口径应为不适用",
IF(AND($H28="零金额",$F28&lt;&gt;"NDA/保密"),"人工判断（HOLD）：零金额对价",
IF(AND($H28&lt;&gt;"确定",$H28&lt;&gt;"零金额",$H28&lt;&gt;"不适用"),"错误：金额口径",
IF($Z28&lt;&gt;"无","暂停：存在未解除事项",
IF(AND($V28&lt;&gt;"无",$W28&lt;&gt;"已完成"),"暂停：专项未完成",
IF($AA28&lt;&gt;"是","暂停：批准条件未落实",
IF(AND($AB28&lt;&gt;"是",$AB28&lt;&gt;"不适用（未签署）"),"暂停：签署版不一致",
IF(OR($Y28="是",AND(OR($H28="确定",$H28="零金额"),N($J28)&gt;审批参数!$B$10)),"R3",
IF($O28&gt;审批参数!$B$14,"R3",
IF(OR(AND(OR($H28="确定",$H28="零金额"),N($J28)&gt;审批参数!$B$9),$X28&gt;0,$L28&gt;审批参数!$B$12,$O28&gt;审批参数!$B$11,$V28&lt;&gt;"无",$F28="SaaS采购"),"R2","R1"))))))))))))))))))</f>
        <v/>
      </c>
      <c r="AD28" s="31" t="str">
        <f aca="false">IF($A28="","",
IF(LEFT($AC28,2)="错误","检查输入",
IF(LEFT($AC28,2)="待补","缺少必填项或金额口径",
IF(LEFT($AC28,2)="人工","金额/币种需人工判断",
IF(LEFT($AC28,2)="暂停",MID($AC28,4,100),
TRIM(
IF(OR($Y28="是",AND(OR($H28="确定",$H28="零金额"),N($J28)&gt;审批参数!$B$10)),"金额或责任超R3线；","")
&amp;IF(AND(OR($H28="确定",$H28="零金额"),N($J28)&gt;审批参数!$B$9,N($J28)&lt;=审批参数!$B$10),"金额超R1上限；","")
&amp;IF($O28&gt;审批参数!$B$14,"预付款超50%；","")
&amp;IF($X28&gt;0,"存在最终采纳的实质偏离；","")
&amp;IF($L28&gt;审批参数!$B$12,"期限超12个月；","")
&amp;IF($O28&gt;审批参数!$B$11,"预付款超30%；","")
&amp;IF($V28&lt;&gt;"无","专项风险；","")
&amp;IF($F28="SaaS采购","SaaS采购（限定范围，R2）；","")
))))))</f>
        <v/>
      </c>
      <c r="AE28" s="31" t="str">
        <f aca="false">IF($A28="","",
IF(LEFT($AC28,2)="错误","修正后重算",
IF(LEFT($AC28,2)="待补","补齐后重算",
IF(LEFT($AC28,2)="人工","转人工判断，不得自动放行",
IF(LEFT($AC28,2)="暂停","解除暂停后重算",
IF($AC28="R3","完成R2审查后升级审批",
IF($AC28="R2","业务批准+法务审查+财务/专项意见，并核验签署授权",
"业务批准；涉及付款做财务核验；签署授权另查")))))))</f>
        <v/>
      </c>
      <c r="AF28" s="23"/>
      <c r="AG28" s="23"/>
      <c r="AH28" s="23"/>
      <c r="AI28" s="23"/>
      <c r="AJ28" s="23"/>
    </row>
    <row r="29" customFormat="false" ht="25.5" hidden="false" customHeight="true" outlineLevel="0" collapsed="false">
      <c r="A29" s="23"/>
      <c r="B29" s="23"/>
      <c r="C29" s="23"/>
      <c r="D29" s="23"/>
      <c r="E29" s="23"/>
      <c r="F29" s="23"/>
      <c r="G29" s="24"/>
      <c r="H29" s="23"/>
      <c r="I29" s="25" t="str">
        <f aca="false">IF($A29="","",IF(OR($H29="确定",$H29="零金额"),SUMIFS($G$5:$G$104,$B$5:$B$104,$B29,$T$5:$T$104,"已签署")+SUMIFS($G$5:$G$104,$B$5:$B$104,$B29,$T$5:$T$104,"履行中")+SUMIFS($G$5:$G$104,$B$5:$B$104,$B29,$T$5:$T$104,"已结项")-IF(OR($T29="已签署",$T29="履行中",$T29="已结项"),N($G29),0),""))</f>
        <v/>
      </c>
      <c r="J29" s="25" t="str">
        <f aca="false">IF($A29="","",IF($H29="确定",IF($G29="","待补充",N($G29)+N($I29)),IF($H29="零金额",N($G29)+N($I29),IF($H29="不适用","不适用","待补充"))))</f>
        <v/>
      </c>
      <c r="K29" s="22"/>
      <c r="L29" s="26"/>
      <c r="M29" s="27"/>
      <c r="N29" s="27"/>
      <c r="O29" s="28"/>
      <c r="P29" s="23"/>
      <c r="Q29" s="29" t="str">
        <f aca="false">IF($A29="","",IF(OR($N29="",$P29=""),"",$N29-$P29))</f>
        <v/>
      </c>
      <c r="R29" s="23"/>
      <c r="S29" s="23"/>
      <c r="T29" s="23"/>
      <c r="U29" s="23"/>
      <c r="V29" s="23"/>
      <c r="W29" s="23"/>
      <c r="X29" s="26"/>
      <c r="Y29" s="23"/>
      <c r="Z29" s="23"/>
      <c r="AA29" s="23"/>
      <c r="AB29" s="23"/>
      <c r="AC29" s="30" t="str">
        <f aca="false">IF($A29="","",
IF(COUNTIF($A$5:$A$104,$A29)&gt;1,"错误：编号重复",
IF(OR($B29="",$K29="",$AG29="",AND($F29&lt;&gt;"NDA/保密",$O29=""),$C29="",$D29="",$E29="",$F29="",$H29="",$L29="",$M29="",$N29="",$R29="",$S29="",$T29="",$U29="",$V29="",$W29="",$X29="",$Y29="",$Z29="",$AA29="",$AB29=""),"待补充",
IF(OR(NOT(ISNUMBER($L29)),$L29&lt;=0,NOT(ISNUMBER($M29)),NOT(ISNUMBER($N29)),$N29&lt;$M29,AND($F29&lt;&gt;"NDA/保密",OR(NOT(ISNUMBER($O29)),$O29&lt;0,$O29&gt;1)),AND(OR($H29="确定",$H29="零金额"),NOT(ISNUMBER($G29))),AND($H29="确定",$G29=0),AND($H29="不适用",$G29&lt;&gt;"")),"错误：金额/期限/日期/比例",IF(AND(OR($H29="确定",$H29="零金额"),OR($G29="",$G29&lt;0)),"错误：金额",
IF(AND($H29="确定",$K29&lt;&gt;"CNY"),"人工判断（HOLD）：非人民币",
IF($H29="未确定","人工判断（HOLD）：金额未确定",
IF(AND($H29="不适用",$F29&lt;&gt;"NDA/保密"),"待补充：金额口径",
IF(AND($H29="零金额",$F29="NDA/保密"),"待补充：NDA 金额口径应为不适用",
IF(AND($H29="零金额",$F29&lt;&gt;"NDA/保密"),"人工判断（HOLD）：零金额对价",
IF(AND($H29&lt;&gt;"确定",$H29&lt;&gt;"零金额",$H29&lt;&gt;"不适用"),"错误：金额口径",
IF($Z29&lt;&gt;"无","暂停：存在未解除事项",
IF(AND($V29&lt;&gt;"无",$W29&lt;&gt;"已完成"),"暂停：专项未完成",
IF($AA29&lt;&gt;"是","暂停：批准条件未落实",
IF(AND($AB29&lt;&gt;"是",$AB29&lt;&gt;"不适用（未签署）"),"暂停：签署版不一致",
IF(OR($Y29="是",AND(OR($H29="确定",$H29="零金额"),N($J29)&gt;审批参数!$B$10)),"R3",
IF($O29&gt;审批参数!$B$14,"R3",
IF(OR(AND(OR($H29="确定",$H29="零金额"),N($J29)&gt;审批参数!$B$9),$X29&gt;0,$L29&gt;审批参数!$B$12,$O29&gt;审批参数!$B$11,$V29&lt;&gt;"无",$F29="SaaS采购"),"R2","R1"))))))))))))))))))</f>
        <v/>
      </c>
      <c r="AD29" s="31" t="str">
        <f aca="false">IF($A29="","",
IF(LEFT($AC29,2)="错误","检查输入",
IF(LEFT($AC29,2)="待补","缺少必填项或金额口径",
IF(LEFT($AC29,2)="人工","金额/币种需人工判断",
IF(LEFT($AC29,2)="暂停",MID($AC29,4,100),
TRIM(
IF(OR($Y29="是",AND(OR($H29="确定",$H29="零金额"),N($J29)&gt;审批参数!$B$10)),"金额或责任超R3线；","")
&amp;IF(AND(OR($H29="确定",$H29="零金额"),N($J29)&gt;审批参数!$B$9,N($J29)&lt;=审批参数!$B$10),"金额超R1上限；","")
&amp;IF($O29&gt;审批参数!$B$14,"预付款超50%；","")
&amp;IF($X29&gt;0,"存在最终采纳的实质偏离；","")
&amp;IF($L29&gt;审批参数!$B$12,"期限超12个月；","")
&amp;IF($O29&gt;审批参数!$B$11,"预付款超30%；","")
&amp;IF($V29&lt;&gt;"无","专项风险；","")
&amp;IF($F29="SaaS采购","SaaS采购（限定范围，R2）；","")
))))))</f>
        <v/>
      </c>
      <c r="AE29" s="31" t="str">
        <f aca="false">IF($A29="","",
IF(LEFT($AC29,2)="错误","修正后重算",
IF(LEFT($AC29,2)="待补","补齐后重算",
IF(LEFT($AC29,2)="人工","转人工判断，不得自动放行",
IF(LEFT($AC29,2)="暂停","解除暂停后重算",
IF($AC29="R3","完成R2审查后升级审批",
IF($AC29="R2","业务批准+法务审查+财务/专项意见，并核验签署授权",
"业务批准；涉及付款做财务核验；签署授权另查")))))))</f>
        <v/>
      </c>
      <c r="AF29" s="23"/>
      <c r="AG29" s="23"/>
      <c r="AH29" s="23"/>
      <c r="AI29" s="23"/>
      <c r="AJ29" s="23"/>
    </row>
    <row r="30" customFormat="false" ht="25.5" hidden="false" customHeight="true" outlineLevel="0" collapsed="false">
      <c r="A30" s="23"/>
      <c r="B30" s="23"/>
      <c r="C30" s="23"/>
      <c r="D30" s="23"/>
      <c r="E30" s="23"/>
      <c r="F30" s="23"/>
      <c r="G30" s="24"/>
      <c r="H30" s="23"/>
      <c r="I30" s="25" t="str">
        <f aca="false">IF($A30="","",IF(OR($H30="确定",$H30="零金额"),SUMIFS($G$5:$G$104,$B$5:$B$104,$B30,$T$5:$T$104,"已签署")+SUMIFS($G$5:$G$104,$B$5:$B$104,$B30,$T$5:$T$104,"履行中")+SUMIFS($G$5:$G$104,$B$5:$B$104,$B30,$T$5:$T$104,"已结项")-IF(OR($T30="已签署",$T30="履行中",$T30="已结项"),N($G30),0),""))</f>
        <v/>
      </c>
      <c r="J30" s="25" t="str">
        <f aca="false">IF($A30="","",IF($H30="确定",IF($G30="","待补充",N($G30)+N($I30)),IF($H30="零金额",N($G30)+N($I30),IF($H30="不适用","不适用","待补充"))))</f>
        <v/>
      </c>
      <c r="K30" s="22"/>
      <c r="L30" s="26"/>
      <c r="M30" s="27"/>
      <c r="N30" s="27"/>
      <c r="O30" s="28"/>
      <c r="P30" s="23"/>
      <c r="Q30" s="29" t="str">
        <f aca="false">IF($A30="","",IF(OR($N30="",$P30=""),"",$N30-$P30))</f>
        <v/>
      </c>
      <c r="R30" s="23"/>
      <c r="S30" s="23"/>
      <c r="T30" s="23"/>
      <c r="U30" s="23"/>
      <c r="V30" s="23"/>
      <c r="W30" s="23"/>
      <c r="X30" s="26"/>
      <c r="Y30" s="23"/>
      <c r="Z30" s="23"/>
      <c r="AA30" s="23"/>
      <c r="AB30" s="23"/>
      <c r="AC30" s="30" t="str">
        <f aca="false">IF($A30="","",
IF(COUNTIF($A$5:$A$104,$A30)&gt;1,"错误：编号重复",
IF(OR($B30="",$K30="",$AG30="",AND($F30&lt;&gt;"NDA/保密",$O30=""),$C30="",$D30="",$E30="",$F30="",$H30="",$L30="",$M30="",$N30="",$R30="",$S30="",$T30="",$U30="",$V30="",$W30="",$X30="",$Y30="",$Z30="",$AA30="",$AB30=""),"待补充",
IF(OR(NOT(ISNUMBER($L30)),$L30&lt;=0,NOT(ISNUMBER($M30)),NOT(ISNUMBER($N30)),$N30&lt;$M30,AND($F30&lt;&gt;"NDA/保密",OR(NOT(ISNUMBER($O30)),$O30&lt;0,$O30&gt;1)),AND(OR($H30="确定",$H30="零金额"),NOT(ISNUMBER($G30))),AND($H30="确定",$G30=0),AND($H30="不适用",$G30&lt;&gt;"")),"错误：金额/期限/日期/比例",IF(AND(OR($H30="确定",$H30="零金额"),OR($G30="",$G30&lt;0)),"错误：金额",
IF(AND($H30="确定",$K30&lt;&gt;"CNY"),"人工判断（HOLD）：非人民币",
IF($H30="未确定","人工判断（HOLD）：金额未确定",
IF(AND($H30="不适用",$F30&lt;&gt;"NDA/保密"),"待补充：金额口径",
IF(AND($H30="零金额",$F30="NDA/保密"),"待补充：NDA 金额口径应为不适用",
IF(AND($H30="零金额",$F30&lt;&gt;"NDA/保密"),"人工判断（HOLD）：零金额对价",
IF(AND($H30&lt;&gt;"确定",$H30&lt;&gt;"零金额",$H30&lt;&gt;"不适用"),"错误：金额口径",
IF($Z30&lt;&gt;"无","暂停：存在未解除事项",
IF(AND($V30&lt;&gt;"无",$W30&lt;&gt;"已完成"),"暂停：专项未完成",
IF($AA30&lt;&gt;"是","暂停：批准条件未落实",
IF(AND($AB30&lt;&gt;"是",$AB30&lt;&gt;"不适用（未签署）"),"暂停：签署版不一致",
IF(OR($Y30="是",AND(OR($H30="确定",$H30="零金额"),N($J30)&gt;审批参数!$B$10)),"R3",
IF($O30&gt;审批参数!$B$14,"R3",
IF(OR(AND(OR($H30="确定",$H30="零金额"),N($J30)&gt;审批参数!$B$9),$X30&gt;0,$L30&gt;审批参数!$B$12,$O30&gt;审批参数!$B$11,$V30&lt;&gt;"无",$F30="SaaS采购"),"R2","R1"))))))))))))))))))</f>
        <v/>
      </c>
      <c r="AD30" s="31" t="str">
        <f aca="false">IF($A30="","",
IF(LEFT($AC30,2)="错误","检查输入",
IF(LEFT($AC30,2)="待补","缺少必填项或金额口径",
IF(LEFT($AC30,2)="人工","金额/币种需人工判断",
IF(LEFT($AC30,2)="暂停",MID($AC30,4,100),
TRIM(
IF(OR($Y30="是",AND(OR($H30="确定",$H30="零金额"),N($J30)&gt;审批参数!$B$10)),"金额或责任超R3线；","")
&amp;IF(AND(OR($H30="确定",$H30="零金额"),N($J30)&gt;审批参数!$B$9,N($J30)&lt;=审批参数!$B$10),"金额超R1上限；","")
&amp;IF($O30&gt;审批参数!$B$14,"预付款超50%；","")
&amp;IF($X30&gt;0,"存在最终采纳的实质偏离；","")
&amp;IF($L30&gt;审批参数!$B$12,"期限超12个月；","")
&amp;IF($O30&gt;审批参数!$B$11,"预付款超30%；","")
&amp;IF($V30&lt;&gt;"无","专项风险；","")
&amp;IF($F30="SaaS采购","SaaS采购（限定范围，R2）；","")
))))))</f>
        <v/>
      </c>
      <c r="AE30" s="31" t="str">
        <f aca="false">IF($A30="","",
IF(LEFT($AC30,2)="错误","修正后重算",
IF(LEFT($AC30,2)="待补","补齐后重算",
IF(LEFT($AC30,2)="人工","转人工判断，不得自动放行",
IF(LEFT($AC30,2)="暂停","解除暂停后重算",
IF($AC30="R3","完成R2审查后升级审批",
IF($AC30="R2","业务批准+法务审查+财务/专项意见，并核验签署授权",
"业务批准；涉及付款做财务核验；签署授权另查")))))))</f>
        <v/>
      </c>
      <c r="AF30" s="23"/>
      <c r="AG30" s="23"/>
      <c r="AH30" s="23"/>
      <c r="AI30" s="23"/>
      <c r="AJ30" s="23"/>
    </row>
    <row r="31" customFormat="false" ht="25.5" hidden="false" customHeight="true" outlineLevel="0" collapsed="false">
      <c r="A31" s="23"/>
      <c r="B31" s="23"/>
      <c r="C31" s="23"/>
      <c r="D31" s="23"/>
      <c r="E31" s="23"/>
      <c r="F31" s="23"/>
      <c r="G31" s="24"/>
      <c r="H31" s="23"/>
      <c r="I31" s="25" t="str">
        <f aca="false">IF($A31="","",IF(OR($H31="确定",$H31="零金额"),SUMIFS($G$5:$G$104,$B$5:$B$104,$B31,$T$5:$T$104,"已签署")+SUMIFS($G$5:$G$104,$B$5:$B$104,$B31,$T$5:$T$104,"履行中")+SUMIFS($G$5:$G$104,$B$5:$B$104,$B31,$T$5:$T$104,"已结项")-IF(OR($T31="已签署",$T31="履行中",$T31="已结项"),N($G31),0),""))</f>
        <v/>
      </c>
      <c r="J31" s="25" t="str">
        <f aca="false">IF($A31="","",IF($H31="确定",IF($G31="","待补充",N($G31)+N($I31)),IF($H31="零金额",N($G31)+N($I31),IF($H31="不适用","不适用","待补充"))))</f>
        <v/>
      </c>
      <c r="K31" s="22"/>
      <c r="L31" s="26"/>
      <c r="M31" s="27"/>
      <c r="N31" s="27"/>
      <c r="O31" s="28"/>
      <c r="P31" s="23"/>
      <c r="Q31" s="29" t="str">
        <f aca="false">IF($A31="","",IF(OR($N31="",$P31=""),"",$N31-$P31))</f>
        <v/>
      </c>
      <c r="R31" s="23"/>
      <c r="S31" s="23"/>
      <c r="T31" s="23"/>
      <c r="U31" s="23"/>
      <c r="V31" s="23"/>
      <c r="W31" s="23"/>
      <c r="X31" s="26"/>
      <c r="Y31" s="23"/>
      <c r="Z31" s="23"/>
      <c r="AA31" s="23"/>
      <c r="AB31" s="23"/>
      <c r="AC31" s="30" t="str">
        <f aca="false">IF($A31="","",
IF(COUNTIF($A$5:$A$104,$A31)&gt;1,"错误：编号重复",
IF(OR($B31="",$K31="",$AG31="",AND($F31&lt;&gt;"NDA/保密",$O31=""),$C31="",$D31="",$E31="",$F31="",$H31="",$L31="",$M31="",$N31="",$R31="",$S31="",$T31="",$U31="",$V31="",$W31="",$X31="",$Y31="",$Z31="",$AA31="",$AB31=""),"待补充",
IF(OR(NOT(ISNUMBER($L31)),$L31&lt;=0,NOT(ISNUMBER($M31)),NOT(ISNUMBER($N31)),$N31&lt;$M31,AND($F31&lt;&gt;"NDA/保密",OR(NOT(ISNUMBER($O31)),$O31&lt;0,$O31&gt;1)),AND(OR($H31="确定",$H31="零金额"),NOT(ISNUMBER($G31))),AND($H31="确定",$G31=0),AND($H31="不适用",$G31&lt;&gt;"")),"错误：金额/期限/日期/比例",IF(AND(OR($H31="确定",$H31="零金额"),OR($G31="",$G31&lt;0)),"错误：金额",
IF(AND($H31="确定",$K31&lt;&gt;"CNY"),"人工判断（HOLD）：非人民币",
IF($H31="未确定","人工判断（HOLD）：金额未确定",
IF(AND($H31="不适用",$F31&lt;&gt;"NDA/保密"),"待补充：金额口径",
IF(AND($H31="零金额",$F31="NDA/保密"),"待补充：NDA 金额口径应为不适用",
IF(AND($H31="零金额",$F31&lt;&gt;"NDA/保密"),"人工判断（HOLD）：零金额对价",
IF(AND($H31&lt;&gt;"确定",$H31&lt;&gt;"零金额",$H31&lt;&gt;"不适用"),"错误：金额口径",
IF($Z31&lt;&gt;"无","暂停：存在未解除事项",
IF(AND($V31&lt;&gt;"无",$W31&lt;&gt;"已完成"),"暂停：专项未完成",
IF($AA31&lt;&gt;"是","暂停：批准条件未落实",
IF(AND($AB31&lt;&gt;"是",$AB31&lt;&gt;"不适用（未签署）"),"暂停：签署版不一致",
IF(OR($Y31="是",AND(OR($H31="确定",$H31="零金额"),N($J31)&gt;审批参数!$B$10)),"R3",
IF($O31&gt;审批参数!$B$14,"R3",
IF(OR(AND(OR($H31="确定",$H31="零金额"),N($J31)&gt;审批参数!$B$9),$X31&gt;0,$L31&gt;审批参数!$B$12,$O31&gt;审批参数!$B$11,$V31&lt;&gt;"无",$F31="SaaS采购"),"R2","R1"))))))))))))))))))</f>
        <v/>
      </c>
      <c r="AD31" s="31" t="str">
        <f aca="false">IF($A31="","",
IF(LEFT($AC31,2)="错误","检查输入",
IF(LEFT($AC31,2)="待补","缺少必填项或金额口径",
IF(LEFT($AC31,2)="人工","金额/币种需人工判断",
IF(LEFT($AC31,2)="暂停",MID($AC31,4,100),
TRIM(
IF(OR($Y31="是",AND(OR($H31="确定",$H31="零金额"),N($J31)&gt;审批参数!$B$10)),"金额或责任超R3线；","")
&amp;IF(AND(OR($H31="确定",$H31="零金额"),N($J31)&gt;审批参数!$B$9,N($J31)&lt;=审批参数!$B$10),"金额超R1上限；","")
&amp;IF($O31&gt;审批参数!$B$14,"预付款超50%；","")
&amp;IF($X31&gt;0,"存在最终采纳的实质偏离；","")
&amp;IF($L31&gt;审批参数!$B$12,"期限超12个月；","")
&amp;IF($O31&gt;审批参数!$B$11,"预付款超30%；","")
&amp;IF($V31&lt;&gt;"无","专项风险；","")
&amp;IF($F31="SaaS采购","SaaS采购（限定范围，R2）；","")
))))))</f>
        <v/>
      </c>
      <c r="AE31" s="31" t="str">
        <f aca="false">IF($A31="","",
IF(LEFT($AC31,2)="错误","修正后重算",
IF(LEFT($AC31,2)="待补","补齐后重算",
IF(LEFT($AC31,2)="人工","转人工判断，不得自动放行",
IF(LEFT($AC31,2)="暂停","解除暂停后重算",
IF($AC31="R3","完成R2审查后升级审批",
IF($AC31="R2","业务批准+法务审查+财务/专项意见，并核验签署授权",
"业务批准；涉及付款做财务核验；签署授权另查")))))))</f>
        <v/>
      </c>
      <c r="AF31" s="23"/>
      <c r="AG31" s="23"/>
      <c r="AH31" s="23"/>
      <c r="AI31" s="23"/>
      <c r="AJ31" s="23"/>
    </row>
    <row r="32" customFormat="false" ht="25.5" hidden="false" customHeight="true" outlineLevel="0" collapsed="false">
      <c r="A32" s="23"/>
      <c r="B32" s="23"/>
      <c r="C32" s="23"/>
      <c r="D32" s="23"/>
      <c r="E32" s="23"/>
      <c r="F32" s="23"/>
      <c r="G32" s="24"/>
      <c r="H32" s="23"/>
      <c r="I32" s="25" t="str">
        <f aca="false">IF($A32="","",IF(OR($H32="确定",$H32="零金额"),SUMIFS($G$5:$G$104,$B$5:$B$104,$B32,$T$5:$T$104,"已签署")+SUMIFS($G$5:$G$104,$B$5:$B$104,$B32,$T$5:$T$104,"履行中")+SUMIFS($G$5:$G$104,$B$5:$B$104,$B32,$T$5:$T$104,"已结项")-IF(OR($T32="已签署",$T32="履行中",$T32="已结项"),N($G32),0),""))</f>
        <v/>
      </c>
      <c r="J32" s="25" t="str">
        <f aca="false">IF($A32="","",IF($H32="确定",IF($G32="","待补充",N($G32)+N($I32)),IF($H32="零金额",N($G32)+N($I32),IF($H32="不适用","不适用","待补充"))))</f>
        <v/>
      </c>
      <c r="K32" s="22"/>
      <c r="L32" s="26"/>
      <c r="M32" s="27"/>
      <c r="N32" s="27"/>
      <c r="O32" s="28"/>
      <c r="P32" s="23"/>
      <c r="Q32" s="29" t="str">
        <f aca="false">IF($A32="","",IF(OR($N32="",$P32=""),"",$N32-$P32))</f>
        <v/>
      </c>
      <c r="R32" s="23"/>
      <c r="S32" s="23"/>
      <c r="T32" s="23"/>
      <c r="U32" s="23"/>
      <c r="V32" s="23"/>
      <c r="W32" s="23"/>
      <c r="X32" s="26"/>
      <c r="Y32" s="23"/>
      <c r="Z32" s="23"/>
      <c r="AA32" s="23"/>
      <c r="AB32" s="23"/>
      <c r="AC32" s="30" t="str">
        <f aca="false">IF($A32="","",
IF(COUNTIF($A$5:$A$104,$A32)&gt;1,"错误：编号重复",
IF(OR($B32="",$K32="",$AG32="",AND($F32&lt;&gt;"NDA/保密",$O32=""),$C32="",$D32="",$E32="",$F32="",$H32="",$L32="",$M32="",$N32="",$R32="",$S32="",$T32="",$U32="",$V32="",$W32="",$X32="",$Y32="",$Z32="",$AA32="",$AB32=""),"待补充",
IF(OR(NOT(ISNUMBER($L32)),$L32&lt;=0,NOT(ISNUMBER($M32)),NOT(ISNUMBER($N32)),$N32&lt;$M32,AND($F32&lt;&gt;"NDA/保密",OR(NOT(ISNUMBER($O32)),$O32&lt;0,$O32&gt;1)),AND(OR($H32="确定",$H32="零金额"),NOT(ISNUMBER($G32))),AND($H32="确定",$G32=0),AND($H32="不适用",$G32&lt;&gt;"")),"错误：金额/期限/日期/比例",IF(AND(OR($H32="确定",$H32="零金额"),OR($G32="",$G32&lt;0)),"错误：金额",
IF(AND($H32="确定",$K32&lt;&gt;"CNY"),"人工判断（HOLD）：非人民币",
IF($H32="未确定","人工判断（HOLD）：金额未确定",
IF(AND($H32="不适用",$F32&lt;&gt;"NDA/保密"),"待补充：金额口径",
IF(AND($H32="零金额",$F32="NDA/保密"),"待补充：NDA 金额口径应为不适用",
IF(AND($H32="零金额",$F32&lt;&gt;"NDA/保密"),"人工判断（HOLD）：零金额对价",
IF(AND($H32&lt;&gt;"确定",$H32&lt;&gt;"零金额",$H32&lt;&gt;"不适用"),"错误：金额口径",
IF($Z32&lt;&gt;"无","暂停：存在未解除事项",
IF(AND($V32&lt;&gt;"无",$W32&lt;&gt;"已完成"),"暂停：专项未完成",
IF($AA32&lt;&gt;"是","暂停：批准条件未落实",
IF(AND($AB32&lt;&gt;"是",$AB32&lt;&gt;"不适用（未签署）"),"暂停：签署版不一致",
IF(OR($Y32="是",AND(OR($H32="确定",$H32="零金额"),N($J32)&gt;审批参数!$B$10)),"R3",
IF($O32&gt;审批参数!$B$14,"R3",
IF(OR(AND(OR($H32="确定",$H32="零金额"),N($J32)&gt;审批参数!$B$9),$X32&gt;0,$L32&gt;审批参数!$B$12,$O32&gt;审批参数!$B$11,$V32&lt;&gt;"无",$F32="SaaS采购"),"R2","R1"))))))))))))))))))</f>
        <v/>
      </c>
      <c r="AD32" s="31" t="str">
        <f aca="false">IF($A32="","",
IF(LEFT($AC32,2)="错误","检查输入",
IF(LEFT($AC32,2)="待补","缺少必填项或金额口径",
IF(LEFT($AC32,2)="人工","金额/币种需人工判断",
IF(LEFT($AC32,2)="暂停",MID($AC32,4,100),
TRIM(
IF(OR($Y32="是",AND(OR($H32="确定",$H32="零金额"),N($J32)&gt;审批参数!$B$10)),"金额或责任超R3线；","")
&amp;IF(AND(OR($H32="确定",$H32="零金额"),N($J32)&gt;审批参数!$B$9,N($J32)&lt;=审批参数!$B$10),"金额超R1上限；","")
&amp;IF($O32&gt;审批参数!$B$14,"预付款超50%；","")
&amp;IF($X32&gt;0,"存在最终采纳的实质偏离；","")
&amp;IF($L32&gt;审批参数!$B$12,"期限超12个月；","")
&amp;IF($O32&gt;审批参数!$B$11,"预付款超30%；","")
&amp;IF($V32&lt;&gt;"无","专项风险；","")
&amp;IF($F32="SaaS采购","SaaS采购（限定范围，R2）；","")
))))))</f>
        <v/>
      </c>
      <c r="AE32" s="31" t="str">
        <f aca="false">IF($A32="","",
IF(LEFT($AC32,2)="错误","修正后重算",
IF(LEFT($AC32,2)="待补","补齐后重算",
IF(LEFT($AC32,2)="人工","转人工判断，不得自动放行",
IF(LEFT($AC32,2)="暂停","解除暂停后重算",
IF($AC32="R3","完成R2审查后升级审批",
IF($AC32="R2","业务批准+法务审查+财务/专项意见，并核验签署授权",
"业务批准；涉及付款做财务核验；签署授权另查")))))))</f>
        <v/>
      </c>
      <c r="AF32" s="23"/>
      <c r="AG32" s="23"/>
      <c r="AH32" s="23"/>
      <c r="AI32" s="23"/>
      <c r="AJ32" s="23"/>
    </row>
    <row r="33" customFormat="false" ht="25.5" hidden="false" customHeight="true" outlineLevel="0" collapsed="false">
      <c r="A33" s="23"/>
      <c r="B33" s="23"/>
      <c r="C33" s="23"/>
      <c r="D33" s="23"/>
      <c r="E33" s="23"/>
      <c r="F33" s="23"/>
      <c r="G33" s="24"/>
      <c r="H33" s="23"/>
      <c r="I33" s="25" t="str">
        <f aca="false">IF($A33="","",IF(OR($H33="确定",$H33="零金额"),SUMIFS($G$5:$G$104,$B$5:$B$104,$B33,$T$5:$T$104,"已签署")+SUMIFS($G$5:$G$104,$B$5:$B$104,$B33,$T$5:$T$104,"履行中")+SUMIFS($G$5:$G$104,$B$5:$B$104,$B33,$T$5:$T$104,"已结项")-IF(OR($T33="已签署",$T33="履行中",$T33="已结项"),N($G33),0),""))</f>
        <v/>
      </c>
      <c r="J33" s="25" t="str">
        <f aca="false">IF($A33="","",IF($H33="确定",IF($G33="","待补充",N($G33)+N($I33)),IF($H33="零金额",N($G33)+N($I33),IF($H33="不适用","不适用","待补充"))))</f>
        <v/>
      </c>
      <c r="K33" s="22"/>
      <c r="L33" s="26"/>
      <c r="M33" s="27"/>
      <c r="N33" s="27"/>
      <c r="O33" s="28"/>
      <c r="P33" s="23"/>
      <c r="Q33" s="29" t="str">
        <f aca="false">IF($A33="","",IF(OR($N33="",$P33=""),"",$N33-$P33))</f>
        <v/>
      </c>
      <c r="R33" s="23"/>
      <c r="S33" s="23"/>
      <c r="T33" s="23"/>
      <c r="U33" s="23"/>
      <c r="V33" s="23"/>
      <c r="W33" s="23"/>
      <c r="X33" s="26"/>
      <c r="Y33" s="23"/>
      <c r="Z33" s="23"/>
      <c r="AA33" s="23"/>
      <c r="AB33" s="23"/>
      <c r="AC33" s="30" t="str">
        <f aca="false">IF($A33="","",
IF(COUNTIF($A$5:$A$104,$A33)&gt;1,"错误：编号重复",
IF(OR($B33="",$K33="",$AG33="",AND($F33&lt;&gt;"NDA/保密",$O33=""),$C33="",$D33="",$E33="",$F33="",$H33="",$L33="",$M33="",$N33="",$R33="",$S33="",$T33="",$U33="",$V33="",$W33="",$X33="",$Y33="",$Z33="",$AA33="",$AB33=""),"待补充",
IF(OR(NOT(ISNUMBER($L33)),$L33&lt;=0,NOT(ISNUMBER($M33)),NOT(ISNUMBER($N33)),$N33&lt;$M33,AND($F33&lt;&gt;"NDA/保密",OR(NOT(ISNUMBER($O33)),$O33&lt;0,$O33&gt;1)),AND(OR($H33="确定",$H33="零金额"),NOT(ISNUMBER($G33))),AND($H33="确定",$G33=0),AND($H33="不适用",$G33&lt;&gt;"")),"错误：金额/期限/日期/比例",IF(AND(OR($H33="确定",$H33="零金额"),OR($G33="",$G33&lt;0)),"错误：金额",
IF(AND($H33="确定",$K33&lt;&gt;"CNY"),"人工判断（HOLD）：非人民币",
IF($H33="未确定","人工判断（HOLD）：金额未确定",
IF(AND($H33="不适用",$F33&lt;&gt;"NDA/保密"),"待补充：金额口径",
IF(AND($H33="零金额",$F33="NDA/保密"),"待补充：NDA 金额口径应为不适用",
IF(AND($H33="零金额",$F33&lt;&gt;"NDA/保密"),"人工判断（HOLD）：零金额对价",
IF(AND($H33&lt;&gt;"确定",$H33&lt;&gt;"零金额",$H33&lt;&gt;"不适用"),"错误：金额口径",
IF($Z33&lt;&gt;"无","暂停：存在未解除事项",
IF(AND($V33&lt;&gt;"无",$W33&lt;&gt;"已完成"),"暂停：专项未完成",
IF($AA33&lt;&gt;"是","暂停：批准条件未落实",
IF(AND($AB33&lt;&gt;"是",$AB33&lt;&gt;"不适用（未签署）"),"暂停：签署版不一致",
IF(OR($Y33="是",AND(OR($H33="确定",$H33="零金额"),N($J33)&gt;审批参数!$B$10)),"R3",
IF($O33&gt;审批参数!$B$14,"R3",
IF(OR(AND(OR($H33="确定",$H33="零金额"),N($J33)&gt;审批参数!$B$9),$X33&gt;0,$L33&gt;审批参数!$B$12,$O33&gt;审批参数!$B$11,$V33&lt;&gt;"无",$F33="SaaS采购"),"R2","R1"))))))))))))))))))</f>
        <v/>
      </c>
      <c r="AD33" s="31" t="str">
        <f aca="false">IF($A33="","",
IF(LEFT($AC33,2)="错误","检查输入",
IF(LEFT($AC33,2)="待补","缺少必填项或金额口径",
IF(LEFT($AC33,2)="人工","金额/币种需人工判断",
IF(LEFT($AC33,2)="暂停",MID($AC33,4,100),
TRIM(
IF(OR($Y33="是",AND(OR($H33="确定",$H33="零金额"),N($J33)&gt;审批参数!$B$10)),"金额或责任超R3线；","")
&amp;IF(AND(OR($H33="确定",$H33="零金额"),N($J33)&gt;审批参数!$B$9,N($J33)&lt;=审批参数!$B$10),"金额超R1上限；","")
&amp;IF($O33&gt;审批参数!$B$14,"预付款超50%；","")
&amp;IF($X33&gt;0,"存在最终采纳的实质偏离；","")
&amp;IF($L33&gt;审批参数!$B$12,"期限超12个月；","")
&amp;IF($O33&gt;审批参数!$B$11,"预付款超30%；","")
&amp;IF($V33&lt;&gt;"无","专项风险；","")
&amp;IF($F33="SaaS采购","SaaS采购（限定范围，R2）；","")
))))))</f>
        <v/>
      </c>
      <c r="AE33" s="31" t="str">
        <f aca="false">IF($A33="","",
IF(LEFT($AC33,2)="错误","修正后重算",
IF(LEFT($AC33,2)="待补","补齐后重算",
IF(LEFT($AC33,2)="人工","转人工判断，不得自动放行",
IF(LEFT($AC33,2)="暂停","解除暂停后重算",
IF($AC33="R3","完成R2审查后升级审批",
IF($AC33="R2","业务批准+法务审查+财务/专项意见，并核验签署授权",
"业务批准；涉及付款做财务核验；签署授权另查")))))))</f>
        <v/>
      </c>
      <c r="AF33" s="23"/>
      <c r="AG33" s="23"/>
      <c r="AH33" s="23"/>
      <c r="AI33" s="23"/>
      <c r="AJ33" s="23"/>
    </row>
    <row r="34" customFormat="false" ht="25.5" hidden="false" customHeight="true" outlineLevel="0" collapsed="false">
      <c r="A34" s="23"/>
      <c r="B34" s="23"/>
      <c r="C34" s="23"/>
      <c r="D34" s="23"/>
      <c r="E34" s="23"/>
      <c r="F34" s="23"/>
      <c r="G34" s="24"/>
      <c r="H34" s="23"/>
      <c r="I34" s="25" t="str">
        <f aca="false">IF($A34="","",IF(OR($H34="确定",$H34="零金额"),SUMIFS($G$5:$G$104,$B$5:$B$104,$B34,$T$5:$T$104,"已签署")+SUMIFS($G$5:$G$104,$B$5:$B$104,$B34,$T$5:$T$104,"履行中")+SUMIFS($G$5:$G$104,$B$5:$B$104,$B34,$T$5:$T$104,"已结项")-IF(OR($T34="已签署",$T34="履行中",$T34="已结项"),N($G34),0),""))</f>
        <v/>
      </c>
      <c r="J34" s="25" t="str">
        <f aca="false">IF($A34="","",IF($H34="确定",IF($G34="","待补充",N($G34)+N($I34)),IF($H34="零金额",N($G34)+N($I34),IF($H34="不适用","不适用","待补充"))))</f>
        <v/>
      </c>
      <c r="K34" s="22"/>
      <c r="L34" s="26"/>
      <c r="M34" s="27"/>
      <c r="N34" s="27"/>
      <c r="O34" s="28"/>
      <c r="P34" s="23"/>
      <c r="Q34" s="29" t="str">
        <f aca="false">IF($A34="","",IF(OR($N34="",$P34=""),"",$N34-$P34))</f>
        <v/>
      </c>
      <c r="R34" s="23"/>
      <c r="S34" s="23"/>
      <c r="T34" s="23"/>
      <c r="U34" s="23"/>
      <c r="V34" s="23"/>
      <c r="W34" s="23"/>
      <c r="X34" s="26"/>
      <c r="Y34" s="23"/>
      <c r="Z34" s="23"/>
      <c r="AA34" s="23"/>
      <c r="AB34" s="23"/>
      <c r="AC34" s="30" t="str">
        <f aca="false">IF($A34="","",
IF(COUNTIF($A$5:$A$104,$A34)&gt;1,"错误：编号重复",
IF(OR($B34="",$K34="",$AG34="",AND($F34&lt;&gt;"NDA/保密",$O34=""),$C34="",$D34="",$E34="",$F34="",$H34="",$L34="",$M34="",$N34="",$R34="",$S34="",$T34="",$U34="",$V34="",$W34="",$X34="",$Y34="",$Z34="",$AA34="",$AB34=""),"待补充",
IF(OR(NOT(ISNUMBER($L34)),$L34&lt;=0,NOT(ISNUMBER($M34)),NOT(ISNUMBER($N34)),$N34&lt;$M34,AND($F34&lt;&gt;"NDA/保密",OR(NOT(ISNUMBER($O34)),$O34&lt;0,$O34&gt;1)),AND(OR($H34="确定",$H34="零金额"),NOT(ISNUMBER($G34))),AND($H34="确定",$G34=0),AND($H34="不适用",$G34&lt;&gt;"")),"错误：金额/期限/日期/比例",IF(AND(OR($H34="确定",$H34="零金额"),OR($G34="",$G34&lt;0)),"错误：金额",
IF(AND($H34="确定",$K34&lt;&gt;"CNY"),"人工判断（HOLD）：非人民币",
IF($H34="未确定","人工判断（HOLD）：金额未确定",
IF(AND($H34="不适用",$F34&lt;&gt;"NDA/保密"),"待补充：金额口径",
IF(AND($H34="零金额",$F34="NDA/保密"),"待补充：NDA 金额口径应为不适用",
IF(AND($H34="零金额",$F34&lt;&gt;"NDA/保密"),"人工判断（HOLD）：零金额对价",
IF(AND($H34&lt;&gt;"确定",$H34&lt;&gt;"零金额",$H34&lt;&gt;"不适用"),"错误：金额口径",
IF($Z34&lt;&gt;"无","暂停：存在未解除事项",
IF(AND($V34&lt;&gt;"无",$W34&lt;&gt;"已完成"),"暂停：专项未完成",
IF($AA34&lt;&gt;"是","暂停：批准条件未落实",
IF(AND($AB34&lt;&gt;"是",$AB34&lt;&gt;"不适用（未签署）"),"暂停：签署版不一致",
IF(OR($Y34="是",AND(OR($H34="确定",$H34="零金额"),N($J34)&gt;审批参数!$B$10)),"R3",
IF($O34&gt;审批参数!$B$14,"R3",
IF(OR(AND(OR($H34="确定",$H34="零金额"),N($J34)&gt;审批参数!$B$9),$X34&gt;0,$L34&gt;审批参数!$B$12,$O34&gt;审批参数!$B$11,$V34&lt;&gt;"无",$F34="SaaS采购"),"R2","R1"))))))))))))))))))</f>
        <v/>
      </c>
      <c r="AD34" s="31" t="str">
        <f aca="false">IF($A34="","",
IF(LEFT($AC34,2)="错误","检查输入",
IF(LEFT($AC34,2)="待补","缺少必填项或金额口径",
IF(LEFT($AC34,2)="人工","金额/币种需人工判断",
IF(LEFT($AC34,2)="暂停",MID($AC34,4,100),
TRIM(
IF(OR($Y34="是",AND(OR($H34="确定",$H34="零金额"),N($J34)&gt;审批参数!$B$10)),"金额或责任超R3线；","")
&amp;IF(AND(OR($H34="确定",$H34="零金额"),N($J34)&gt;审批参数!$B$9,N($J34)&lt;=审批参数!$B$10),"金额超R1上限；","")
&amp;IF($O34&gt;审批参数!$B$14,"预付款超50%；","")
&amp;IF($X34&gt;0,"存在最终采纳的实质偏离；","")
&amp;IF($L34&gt;审批参数!$B$12,"期限超12个月；","")
&amp;IF($O34&gt;审批参数!$B$11,"预付款超30%；","")
&amp;IF($V34&lt;&gt;"无","专项风险；","")
&amp;IF($F34="SaaS采购","SaaS采购（限定范围，R2）；","")
))))))</f>
        <v/>
      </c>
      <c r="AE34" s="31" t="str">
        <f aca="false">IF($A34="","",
IF(LEFT($AC34,2)="错误","修正后重算",
IF(LEFT($AC34,2)="待补","补齐后重算",
IF(LEFT($AC34,2)="人工","转人工判断，不得自动放行",
IF(LEFT($AC34,2)="暂停","解除暂停后重算",
IF($AC34="R3","完成R2审查后升级审批",
IF($AC34="R2","业务批准+法务审查+财务/专项意见，并核验签署授权",
"业务批准；涉及付款做财务核验；签署授权另查")))))))</f>
        <v/>
      </c>
      <c r="AF34" s="23"/>
      <c r="AG34" s="23"/>
      <c r="AH34" s="23"/>
      <c r="AI34" s="23"/>
      <c r="AJ34" s="23"/>
    </row>
    <row r="35" customFormat="false" ht="25.5" hidden="false" customHeight="true" outlineLevel="0" collapsed="false">
      <c r="A35" s="23"/>
      <c r="B35" s="23"/>
      <c r="C35" s="23"/>
      <c r="D35" s="23"/>
      <c r="E35" s="23"/>
      <c r="F35" s="23"/>
      <c r="G35" s="24"/>
      <c r="H35" s="23"/>
      <c r="I35" s="25" t="str">
        <f aca="false">IF($A35="","",IF(OR($H35="确定",$H35="零金额"),SUMIFS($G$5:$G$104,$B$5:$B$104,$B35,$T$5:$T$104,"已签署")+SUMIFS($G$5:$G$104,$B$5:$B$104,$B35,$T$5:$T$104,"履行中")+SUMIFS($G$5:$G$104,$B$5:$B$104,$B35,$T$5:$T$104,"已结项")-IF(OR($T35="已签署",$T35="履行中",$T35="已结项"),N($G35),0),""))</f>
        <v/>
      </c>
      <c r="J35" s="25" t="str">
        <f aca="false">IF($A35="","",IF($H35="确定",IF($G35="","待补充",N($G35)+N($I35)),IF($H35="零金额",N($G35)+N($I35),IF($H35="不适用","不适用","待补充"))))</f>
        <v/>
      </c>
      <c r="K35" s="22"/>
      <c r="L35" s="26"/>
      <c r="M35" s="27"/>
      <c r="N35" s="27"/>
      <c r="O35" s="28"/>
      <c r="P35" s="23"/>
      <c r="Q35" s="29" t="str">
        <f aca="false">IF($A35="","",IF(OR($N35="",$P35=""),"",$N35-$P35))</f>
        <v/>
      </c>
      <c r="R35" s="23"/>
      <c r="S35" s="23"/>
      <c r="T35" s="23"/>
      <c r="U35" s="23"/>
      <c r="V35" s="23"/>
      <c r="W35" s="23"/>
      <c r="X35" s="26"/>
      <c r="Y35" s="23"/>
      <c r="Z35" s="23"/>
      <c r="AA35" s="23"/>
      <c r="AB35" s="23"/>
      <c r="AC35" s="30" t="str">
        <f aca="false">IF($A35="","",
IF(COUNTIF($A$5:$A$104,$A35)&gt;1,"错误：编号重复",
IF(OR($B35="",$K35="",$AG35="",AND($F35&lt;&gt;"NDA/保密",$O35=""),$C35="",$D35="",$E35="",$F35="",$H35="",$L35="",$M35="",$N35="",$R35="",$S35="",$T35="",$U35="",$V35="",$W35="",$X35="",$Y35="",$Z35="",$AA35="",$AB35=""),"待补充",
IF(OR(NOT(ISNUMBER($L35)),$L35&lt;=0,NOT(ISNUMBER($M35)),NOT(ISNUMBER($N35)),$N35&lt;$M35,AND($F35&lt;&gt;"NDA/保密",OR(NOT(ISNUMBER($O35)),$O35&lt;0,$O35&gt;1)),AND(OR($H35="确定",$H35="零金额"),NOT(ISNUMBER($G35))),AND($H35="确定",$G35=0),AND($H35="不适用",$G35&lt;&gt;"")),"错误：金额/期限/日期/比例",IF(AND(OR($H35="确定",$H35="零金额"),OR($G35="",$G35&lt;0)),"错误：金额",
IF(AND($H35="确定",$K35&lt;&gt;"CNY"),"人工判断（HOLD）：非人民币",
IF($H35="未确定","人工判断（HOLD）：金额未确定",
IF(AND($H35="不适用",$F35&lt;&gt;"NDA/保密"),"待补充：金额口径",
IF(AND($H35="零金额",$F35="NDA/保密"),"待补充：NDA 金额口径应为不适用",
IF(AND($H35="零金额",$F35&lt;&gt;"NDA/保密"),"人工判断（HOLD）：零金额对价",
IF(AND($H35&lt;&gt;"确定",$H35&lt;&gt;"零金额",$H35&lt;&gt;"不适用"),"错误：金额口径",
IF($Z35&lt;&gt;"无","暂停：存在未解除事项",
IF(AND($V35&lt;&gt;"无",$W35&lt;&gt;"已完成"),"暂停：专项未完成",
IF($AA35&lt;&gt;"是","暂停：批准条件未落实",
IF(AND($AB35&lt;&gt;"是",$AB35&lt;&gt;"不适用（未签署）"),"暂停：签署版不一致",
IF(OR($Y35="是",AND(OR($H35="确定",$H35="零金额"),N($J35)&gt;审批参数!$B$10)),"R3",
IF($O35&gt;审批参数!$B$14,"R3",
IF(OR(AND(OR($H35="确定",$H35="零金额"),N($J35)&gt;审批参数!$B$9),$X35&gt;0,$L35&gt;审批参数!$B$12,$O35&gt;审批参数!$B$11,$V35&lt;&gt;"无",$F35="SaaS采购"),"R2","R1"))))))))))))))))))</f>
        <v/>
      </c>
      <c r="AD35" s="31" t="str">
        <f aca="false">IF($A35="","",
IF(LEFT($AC35,2)="错误","检查输入",
IF(LEFT($AC35,2)="待补","缺少必填项或金额口径",
IF(LEFT($AC35,2)="人工","金额/币种需人工判断",
IF(LEFT($AC35,2)="暂停",MID($AC35,4,100),
TRIM(
IF(OR($Y35="是",AND(OR($H35="确定",$H35="零金额"),N($J35)&gt;审批参数!$B$10)),"金额或责任超R3线；","")
&amp;IF(AND(OR($H35="确定",$H35="零金额"),N($J35)&gt;审批参数!$B$9,N($J35)&lt;=审批参数!$B$10),"金额超R1上限；","")
&amp;IF($O35&gt;审批参数!$B$14,"预付款超50%；","")
&amp;IF($X35&gt;0,"存在最终采纳的实质偏离；","")
&amp;IF($L35&gt;审批参数!$B$12,"期限超12个月；","")
&amp;IF($O35&gt;审批参数!$B$11,"预付款超30%；","")
&amp;IF($V35&lt;&gt;"无","专项风险；","")
&amp;IF($F35="SaaS采购","SaaS采购（限定范围，R2）；","")
))))))</f>
        <v/>
      </c>
      <c r="AE35" s="31" t="str">
        <f aca="false">IF($A35="","",
IF(LEFT($AC35,2)="错误","修正后重算",
IF(LEFT($AC35,2)="待补","补齐后重算",
IF(LEFT($AC35,2)="人工","转人工判断，不得自动放行",
IF(LEFT($AC35,2)="暂停","解除暂停后重算",
IF($AC35="R3","完成R2审查后升级审批",
IF($AC35="R2","业务批准+法务审查+财务/专项意见，并核验签署授权",
"业务批准；涉及付款做财务核验；签署授权另查")))))))</f>
        <v/>
      </c>
      <c r="AF35" s="23"/>
      <c r="AG35" s="23"/>
      <c r="AH35" s="23"/>
      <c r="AI35" s="23"/>
      <c r="AJ35" s="23"/>
    </row>
    <row r="36" customFormat="false" ht="25.5" hidden="false" customHeight="true" outlineLevel="0" collapsed="false">
      <c r="A36" s="23"/>
      <c r="B36" s="23"/>
      <c r="C36" s="23"/>
      <c r="D36" s="23"/>
      <c r="E36" s="23"/>
      <c r="F36" s="23"/>
      <c r="G36" s="24"/>
      <c r="H36" s="23"/>
      <c r="I36" s="25" t="str">
        <f aca="false">IF($A36="","",IF(OR($H36="确定",$H36="零金额"),SUMIFS($G$5:$G$104,$B$5:$B$104,$B36,$T$5:$T$104,"已签署")+SUMIFS($G$5:$G$104,$B$5:$B$104,$B36,$T$5:$T$104,"履行中")+SUMIFS($G$5:$G$104,$B$5:$B$104,$B36,$T$5:$T$104,"已结项")-IF(OR($T36="已签署",$T36="履行中",$T36="已结项"),N($G36),0),""))</f>
        <v/>
      </c>
      <c r="J36" s="25" t="str">
        <f aca="false">IF($A36="","",IF($H36="确定",IF($G36="","待补充",N($G36)+N($I36)),IF($H36="零金额",N($G36)+N($I36),IF($H36="不适用","不适用","待补充"))))</f>
        <v/>
      </c>
      <c r="K36" s="22"/>
      <c r="L36" s="26"/>
      <c r="M36" s="27"/>
      <c r="N36" s="27"/>
      <c r="O36" s="28"/>
      <c r="P36" s="23"/>
      <c r="Q36" s="29" t="str">
        <f aca="false">IF($A36="","",IF(OR($N36="",$P36=""),"",$N36-$P36))</f>
        <v/>
      </c>
      <c r="R36" s="23"/>
      <c r="S36" s="23"/>
      <c r="T36" s="23"/>
      <c r="U36" s="23"/>
      <c r="V36" s="23"/>
      <c r="W36" s="23"/>
      <c r="X36" s="26"/>
      <c r="Y36" s="23"/>
      <c r="Z36" s="23"/>
      <c r="AA36" s="23"/>
      <c r="AB36" s="23"/>
      <c r="AC36" s="30" t="str">
        <f aca="false">IF($A36="","",
IF(COUNTIF($A$5:$A$104,$A36)&gt;1,"错误：编号重复",
IF(OR($B36="",$K36="",$AG36="",AND($F36&lt;&gt;"NDA/保密",$O36=""),$C36="",$D36="",$E36="",$F36="",$H36="",$L36="",$M36="",$N36="",$R36="",$S36="",$T36="",$U36="",$V36="",$W36="",$X36="",$Y36="",$Z36="",$AA36="",$AB36=""),"待补充",
IF(OR(NOT(ISNUMBER($L36)),$L36&lt;=0,NOT(ISNUMBER($M36)),NOT(ISNUMBER($N36)),$N36&lt;$M36,AND($F36&lt;&gt;"NDA/保密",OR(NOT(ISNUMBER($O36)),$O36&lt;0,$O36&gt;1)),AND(OR($H36="确定",$H36="零金额"),NOT(ISNUMBER($G36))),AND($H36="确定",$G36=0),AND($H36="不适用",$G36&lt;&gt;"")),"错误：金额/期限/日期/比例",IF(AND(OR($H36="确定",$H36="零金额"),OR($G36="",$G36&lt;0)),"错误：金额",
IF(AND($H36="确定",$K36&lt;&gt;"CNY"),"人工判断（HOLD）：非人民币",
IF($H36="未确定","人工判断（HOLD）：金额未确定",
IF(AND($H36="不适用",$F36&lt;&gt;"NDA/保密"),"待补充：金额口径",
IF(AND($H36="零金额",$F36="NDA/保密"),"待补充：NDA 金额口径应为不适用",
IF(AND($H36="零金额",$F36&lt;&gt;"NDA/保密"),"人工判断（HOLD）：零金额对价",
IF(AND($H36&lt;&gt;"确定",$H36&lt;&gt;"零金额",$H36&lt;&gt;"不适用"),"错误：金额口径",
IF($Z36&lt;&gt;"无","暂停：存在未解除事项",
IF(AND($V36&lt;&gt;"无",$W36&lt;&gt;"已完成"),"暂停：专项未完成",
IF($AA36&lt;&gt;"是","暂停：批准条件未落实",
IF(AND($AB36&lt;&gt;"是",$AB36&lt;&gt;"不适用（未签署）"),"暂停：签署版不一致",
IF(OR($Y36="是",AND(OR($H36="确定",$H36="零金额"),N($J36)&gt;审批参数!$B$10)),"R3",
IF($O36&gt;审批参数!$B$14,"R3",
IF(OR(AND(OR($H36="确定",$H36="零金额"),N($J36)&gt;审批参数!$B$9),$X36&gt;0,$L36&gt;审批参数!$B$12,$O36&gt;审批参数!$B$11,$V36&lt;&gt;"无",$F36="SaaS采购"),"R2","R1"))))))))))))))))))</f>
        <v/>
      </c>
      <c r="AD36" s="31" t="str">
        <f aca="false">IF($A36="","",
IF(LEFT($AC36,2)="错误","检查输入",
IF(LEFT($AC36,2)="待补","缺少必填项或金额口径",
IF(LEFT($AC36,2)="人工","金额/币种需人工判断",
IF(LEFT($AC36,2)="暂停",MID($AC36,4,100),
TRIM(
IF(OR($Y36="是",AND(OR($H36="确定",$H36="零金额"),N($J36)&gt;审批参数!$B$10)),"金额或责任超R3线；","")
&amp;IF(AND(OR($H36="确定",$H36="零金额"),N($J36)&gt;审批参数!$B$9,N($J36)&lt;=审批参数!$B$10),"金额超R1上限；","")
&amp;IF($O36&gt;审批参数!$B$14,"预付款超50%；","")
&amp;IF($X36&gt;0,"存在最终采纳的实质偏离；","")
&amp;IF($L36&gt;审批参数!$B$12,"期限超12个月；","")
&amp;IF($O36&gt;审批参数!$B$11,"预付款超30%；","")
&amp;IF($V36&lt;&gt;"无","专项风险；","")
&amp;IF($F36="SaaS采购","SaaS采购（限定范围，R2）；","")
))))))</f>
        <v/>
      </c>
      <c r="AE36" s="31" t="str">
        <f aca="false">IF($A36="","",
IF(LEFT($AC36,2)="错误","修正后重算",
IF(LEFT($AC36,2)="待补","补齐后重算",
IF(LEFT($AC36,2)="人工","转人工判断，不得自动放行",
IF(LEFT($AC36,2)="暂停","解除暂停后重算",
IF($AC36="R3","完成R2审查后升级审批",
IF($AC36="R2","业务批准+法务审查+财务/专项意见，并核验签署授权",
"业务批准；涉及付款做财务核验；签署授权另查")))))))</f>
        <v/>
      </c>
      <c r="AF36" s="23"/>
      <c r="AG36" s="23"/>
      <c r="AH36" s="23"/>
      <c r="AI36" s="23"/>
      <c r="AJ36" s="23"/>
    </row>
    <row r="37" customFormat="false" ht="25.5" hidden="false" customHeight="true" outlineLevel="0" collapsed="false">
      <c r="A37" s="23"/>
      <c r="B37" s="23"/>
      <c r="C37" s="23"/>
      <c r="D37" s="23"/>
      <c r="E37" s="23"/>
      <c r="F37" s="23"/>
      <c r="G37" s="24"/>
      <c r="H37" s="23"/>
      <c r="I37" s="25" t="str">
        <f aca="false">IF($A37="","",IF(OR($H37="确定",$H37="零金额"),SUMIFS($G$5:$G$104,$B$5:$B$104,$B37,$T$5:$T$104,"已签署")+SUMIFS($G$5:$G$104,$B$5:$B$104,$B37,$T$5:$T$104,"履行中")+SUMIFS($G$5:$G$104,$B$5:$B$104,$B37,$T$5:$T$104,"已结项")-IF(OR($T37="已签署",$T37="履行中",$T37="已结项"),N($G37),0),""))</f>
        <v/>
      </c>
      <c r="J37" s="25" t="str">
        <f aca="false">IF($A37="","",IF($H37="确定",IF($G37="","待补充",N($G37)+N($I37)),IF($H37="零金额",N($G37)+N($I37),IF($H37="不适用","不适用","待补充"))))</f>
        <v/>
      </c>
      <c r="K37" s="22"/>
      <c r="L37" s="26"/>
      <c r="M37" s="27"/>
      <c r="N37" s="27"/>
      <c r="O37" s="28"/>
      <c r="P37" s="23"/>
      <c r="Q37" s="29" t="str">
        <f aca="false">IF($A37="","",IF(OR($N37="",$P37=""),"",$N37-$P37))</f>
        <v/>
      </c>
      <c r="R37" s="23"/>
      <c r="S37" s="23"/>
      <c r="T37" s="23"/>
      <c r="U37" s="23"/>
      <c r="V37" s="23"/>
      <c r="W37" s="23"/>
      <c r="X37" s="26"/>
      <c r="Y37" s="23"/>
      <c r="Z37" s="23"/>
      <c r="AA37" s="23"/>
      <c r="AB37" s="23"/>
      <c r="AC37" s="30" t="str">
        <f aca="false">IF($A37="","",
IF(COUNTIF($A$5:$A$104,$A37)&gt;1,"错误：编号重复",
IF(OR($B37="",$K37="",$AG37="",AND($F37&lt;&gt;"NDA/保密",$O37=""),$C37="",$D37="",$E37="",$F37="",$H37="",$L37="",$M37="",$N37="",$R37="",$S37="",$T37="",$U37="",$V37="",$W37="",$X37="",$Y37="",$Z37="",$AA37="",$AB37=""),"待补充",
IF(OR(NOT(ISNUMBER($L37)),$L37&lt;=0,NOT(ISNUMBER($M37)),NOT(ISNUMBER($N37)),$N37&lt;$M37,AND($F37&lt;&gt;"NDA/保密",OR(NOT(ISNUMBER($O37)),$O37&lt;0,$O37&gt;1)),AND(OR($H37="确定",$H37="零金额"),NOT(ISNUMBER($G37))),AND($H37="确定",$G37=0),AND($H37="不适用",$G37&lt;&gt;"")),"错误：金额/期限/日期/比例",IF(AND(OR($H37="确定",$H37="零金额"),OR($G37="",$G37&lt;0)),"错误：金额",
IF(AND($H37="确定",$K37&lt;&gt;"CNY"),"人工判断（HOLD）：非人民币",
IF($H37="未确定","人工判断（HOLD）：金额未确定",
IF(AND($H37="不适用",$F37&lt;&gt;"NDA/保密"),"待补充：金额口径",
IF(AND($H37="零金额",$F37="NDA/保密"),"待补充：NDA 金额口径应为不适用",
IF(AND($H37="零金额",$F37&lt;&gt;"NDA/保密"),"人工判断（HOLD）：零金额对价",
IF(AND($H37&lt;&gt;"确定",$H37&lt;&gt;"零金额",$H37&lt;&gt;"不适用"),"错误：金额口径",
IF($Z37&lt;&gt;"无","暂停：存在未解除事项",
IF(AND($V37&lt;&gt;"无",$W37&lt;&gt;"已完成"),"暂停：专项未完成",
IF($AA37&lt;&gt;"是","暂停：批准条件未落实",
IF(AND($AB37&lt;&gt;"是",$AB37&lt;&gt;"不适用（未签署）"),"暂停：签署版不一致",
IF(OR($Y37="是",AND(OR($H37="确定",$H37="零金额"),N($J37)&gt;审批参数!$B$10)),"R3",
IF($O37&gt;审批参数!$B$14,"R3",
IF(OR(AND(OR($H37="确定",$H37="零金额"),N($J37)&gt;审批参数!$B$9),$X37&gt;0,$L37&gt;审批参数!$B$12,$O37&gt;审批参数!$B$11,$V37&lt;&gt;"无",$F37="SaaS采购"),"R2","R1"))))))))))))))))))</f>
        <v/>
      </c>
      <c r="AD37" s="31" t="str">
        <f aca="false">IF($A37="","",
IF(LEFT($AC37,2)="错误","检查输入",
IF(LEFT($AC37,2)="待补","缺少必填项或金额口径",
IF(LEFT($AC37,2)="人工","金额/币种需人工判断",
IF(LEFT($AC37,2)="暂停",MID($AC37,4,100),
TRIM(
IF(OR($Y37="是",AND(OR($H37="确定",$H37="零金额"),N($J37)&gt;审批参数!$B$10)),"金额或责任超R3线；","")
&amp;IF(AND(OR($H37="确定",$H37="零金额"),N($J37)&gt;审批参数!$B$9,N($J37)&lt;=审批参数!$B$10),"金额超R1上限；","")
&amp;IF($O37&gt;审批参数!$B$14,"预付款超50%；","")
&amp;IF($X37&gt;0,"存在最终采纳的实质偏离；","")
&amp;IF($L37&gt;审批参数!$B$12,"期限超12个月；","")
&amp;IF($O37&gt;审批参数!$B$11,"预付款超30%；","")
&amp;IF($V37&lt;&gt;"无","专项风险；","")
&amp;IF($F37="SaaS采购","SaaS采购（限定范围，R2）；","")
))))))</f>
        <v/>
      </c>
      <c r="AE37" s="31" t="str">
        <f aca="false">IF($A37="","",
IF(LEFT($AC37,2)="错误","修正后重算",
IF(LEFT($AC37,2)="待补","补齐后重算",
IF(LEFT($AC37,2)="人工","转人工判断，不得自动放行",
IF(LEFT($AC37,2)="暂停","解除暂停后重算",
IF($AC37="R3","完成R2审查后升级审批",
IF($AC37="R2","业务批准+法务审查+财务/专项意见，并核验签署授权",
"业务批准；涉及付款做财务核验；签署授权另查")))))))</f>
        <v/>
      </c>
      <c r="AF37" s="23"/>
      <c r="AG37" s="23"/>
      <c r="AH37" s="23"/>
      <c r="AI37" s="23"/>
      <c r="AJ37" s="23"/>
    </row>
    <row r="38" customFormat="false" ht="25.5" hidden="false" customHeight="true" outlineLevel="0" collapsed="false">
      <c r="A38" s="23"/>
      <c r="B38" s="23"/>
      <c r="C38" s="23"/>
      <c r="D38" s="23"/>
      <c r="E38" s="23"/>
      <c r="F38" s="23"/>
      <c r="G38" s="24"/>
      <c r="H38" s="23"/>
      <c r="I38" s="25" t="str">
        <f aca="false">IF($A38="","",IF(OR($H38="确定",$H38="零金额"),SUMIFS($G$5:$G$104,$B$5:$B$104,$B38,$T$5:$T$104,"已签署")+SUMIFS($G$5:$G$104,$B$5:$B$104,$B38,$T$5:$T$104,"履行中")+SUMIFS($G$5:$G$104,$B$5:$B$104,$B38,$T$5:$T$104,"已结项")-IF(OR($T38="已签署",$T38="履行中",$T38="已结项"),N($G38),0),""))</f>
        <v/>
      </c>
      <c r="J38" s="25" t="str">
        <f aca="false">IF($A38="","",IF($H38="确定",IF($G38="","待补充",N($G38)+N($I38)),IF($H38="零金额",N($G38)+N($I38),IF($H38="不适用","不适用","待补充"))))</f>
        <v/>
      </c>
      <c r="K38" s="22"/>
      <c r="L38" s="26"/>
      <c r="M38" s="27"/>
      <c r="N38" s="27"/>
      <c r="O38" s="28"/>
      <c r="P38" s="23"/>
      <c r="Q38" s="29" t="str">
        <f aca="false">IF($A38="","",IF(OR($N38="",$P38=""),"",$N38-$P38))</f>
        <v/>
      </c>
      <c r="R38" s="23"/>
      <c r="S38" s="23"/>
      <c r="T38" s="23"/>
      <c r="U38" s="23"/>
      <c r="V38" s="23"/>
      <c r="W38" s="23"/>
      <c r="X38" s="26"/>
      <c r="Y38" s="23"/>
      <c r="Z38" s="23"/>
      <c r="AA38" s="23"/>
      <c r="AB38" s="23"/>
      <c r="AC38" s="30" t="str">
        <f aca="false">IF($A38="","",
IF(COUNTIF($A$5:$A$104,$A38)&gt;1,"错误：编号重复",
IF(OR($B38="",$K38="",$AG38="",AND($F38&lt;&gt;"NDA/保密",$O38=""),$C38="",$D38="",$E38="",$F38="",$H38="",$L38="",$M38="",$N38="",$R38="",$S38="",$T38="",$U38="",$V38="",$W38="",$X38="",$Y38="",$Z38="",$AA38="",$AB38=""),"待补充",
IF(OR(NOT(ISNUMBER($L38)),$L38&lt;=0,NOT(ISNUMBER($M38)),NOT(ISNUMBER($N38)),$N38&lt;$M38,AND($F38&lt;&gt;"NDA/保密",OR(NOT(ISNUMBER($O38)),$O38&lt;0,$O38&gt;1)),AND(OR($H38="确定",$H38="零金额"),NOT(ISNUMBER($G38))),AND($H38="确定",$G38=0),AND($H38="不适用",$G38&lt;&gt;"")),"错误：金额/期限/日期/比例",IF(AND(OR($H38="确定",$H38="零金额"),OR($G38="",$G38&lt;0)),"错误：金额",
IF(AND($H38="确定",$K38&lt;&gt;"CNY"),"人工判断（HOLD）：非人民币",
IF($H38="未确定","人工判断（HOLD）：金额未确定",
IF(AND($H38="不适用",$F38&lt;&gt;"NDA/保密"),"待补充：金额口径",
IF(AND($H38="零金额",$F38="NDA/保密"),"待补充：NDA 金额口径应为不适用",
IF(AND($H38="零金额",$F38&lt;&gt;"NDA/保密"),"人工判断（HOLD）：零金额对价",
IF(AND($H38&lt;&gt;"确定",$H38&lt;&gt;"零金额",$H38&lt;&gt;"不适用"),"错误：金额口径",
IF($Z38&lt;&gt;"无","暂停：存在未解除事项",
IF(AND($V38&lt;&gt;"无",$W38&lt;&gt;"已完成"),"暂停：专项未完成",
IF($AA38&lt;&gt;"是","暂停：批准条件未落实",
IF(AND($AB38&lt;&gt;"是",$AB38&lt;&gt;"不适用（未签署）"),"暂停：签署版不一致",
IF(OR($Y38="是",AND(OR($H38="确定",$H38="零金额"),N($J38)&gt;审批参数!$B$10)),"R3",
IF($O38&gt;审批参数!$B$14,"R3",
IF(OR(AND(OR($H38="确定",$H38="零金额"),N($J38)&gt;审批参数!$B$9),$X38&gt;0,$L38&gt;审批参数!$B$12,$O38&gt;审批参数!$B$11,$V38&lt;&gt;"无",$F38="SaaS采购"),"R2","R1"))))))))))))))))))</f>
        <v/>
      </c>
      <c r="AD38" s="31" t="str">
        <f aca="false">IF($A38="","",
IF(LEFT($AC38,2)="错误","检查输入",
IF(LEFT($AC38,2)="待补","缺少必填项或金额口径",
IF(LEFT($AC38,2)="人工","金额/币种需人工判断",
IF(LEFT($AC38,2)="暂停",MID($AC38,4,100),
TRIM(
IF(OR($Y38="是",AND(OR($H38="确定",$H38="零金额"),N($J38)&gt;审批参数!$B$10)),"金额或责任超R3线；","")
&amp;IF(AND(OR($H38="确定",$H38="零金额"),N($J38)&gt;审批参数!$B$9,N($J38)&lt;=审批参数!$B$10),"金额超R1上限；","")
&amp;IF($O38&gt;审批参数!$B$14,"预付款超50%；","")
&amp;IF($X38&gt;0,"存在最终采纳的实质偏离；","")
&amp;IF($L38&gt;审批参数!$B$12,"期限超12个月；","")
&amp;IF($O38&gt;审批参数!$B$11,"预付款超30%；","")
&amp;IF($V38&lt;&gt;"无","专项风险；","")
&amp;IF($F38="SaaS采购","SaaS采购（限定范围，R2）；","")
))))))</f>
        <v/>
      </c>
      <c r="AE38" s="31" t="str">
        <f aca="false">IF($A38="","",
IF(LEFT($AC38,2)="错误","修正后重算",
IF(LEFT($AC38,2)="待补","补齐后重算",
IF(LEFT($AC38,2)="人工","转人工判断，不得自动放行",
IF(LEFT($AC38,2)="暂停","解除暂停后重算",
IF($AC38="R3","完成R2审查后升级审批",
IF($AC38="R2","业务批准+法务审查+财务/专项意见，并核验签署授权",
"业务批准；涉及付款做财务核验；签署授权另查")))))))</f>
        <v/>
      </c>
      <c r="AF38" s="23"/>
      <c r="AG38" s="23"/>
      <c r="AH38" s="23"/>
      <c r="AI38" s="23"/>
      <c r="AJ38" s="23"/>
    </row>
    <row r="39" customFormat="false" ht="25.5" hidden="false" customHeight="true" outlineLevel="0" collapsed="false">
      <c r="A39" s="23"/>
      <c r="B39" s="23"/>
      <c r="C39" s="23"/>
      <c r="D39" s="23"/>
      <c r="E39" s="23"/>
      <c r="F39" s="23"/>
      <c r="G39" s="24"/>
      <c r="H39" s="23"/>
      <c r="I39" s="25" t="str">
        <f aca="false">IF($A39="","",IF(OR($H39="确定",$H39="零金额"),SUMIFS($G$5:$G$104,$B$5:$B$104,$B39,$T$5:$T$104,"已签署")+SUMIFS($G$5:$G$104,$B$5:$B$104,$B39,$T$5:$T$104,"履行中")+SUMIFS($G$5:$G$104,$B$5:$B$104,$B39,$T$5:$T$104,"已结项")-IF(OR($T39="已签署",$T39="履行中",$T39="已结项"),N($G39),0),""))</f>
        <v/>
      </c>
      <c r="J39" s="25" t="str">
        <f aca="false">IF($A39="","",IF($H39="确定",IF($G39="","待补充",N($G39)+N($I39)),IF($H39="零金额",N($G39)+N($I39),IF($H39="不适用","不适用","待补充"))))</f>
        <v/>
      </c>
      <c r="K39" s="22"/>
      <c r="L39" s="26"/>
      <c r="M39" s="27"/>
      <c r="N39" s="27"/>
      <c r="O39" s="28"/>
      <c r="P39" s="23"/>
      <c r="Q39" s="29" t="str">
        <f aca="false">IF($A39="","",IF(OR($N39="",$P39=""),"",$N39-$P39))</f>
        <v/>
      </c>
      <c r="R39" s="23"/>
      <c r="S39" s="23"/>
      <c r="T39" s="23"/>
      <c r="U39" s="23"/>
      <c r="V39" s="23"/>
      <c r="W39" s="23"/>
      <c r="X39" s="26"/>
      <c r="Y39" s="23"/>
      <c r="Z39" s="23"/>
      <c r="AA39" s="23"/>
      <c r="AB39" s="23"/>
      <c r="AC39" s="30" t="str">
        <f aca="false">IF($A39="","",
IF(COUNTIF($A$5:$A$104,$A39)&gt;1,"错误：编号重复",
IF(OR($B39="",$K39="",$AG39="",AND($F39&lt;&gt;"NDA/保密",$O39=""),$C39="",$D39="",$E39="",$F39="",$H39="",$L39="",$M39="",$N39="",$R39="",$S39="",$T39="",$U39="",$V39="",$W39="",$X39="",$Y39="",$Z39="",$AA39="",$AB39=""),"待补充",
IF(OR(NOT(ISNUMBER($L39)),$L39&lt;=0,NOT(ISNUMBER($M39)),NOT(ISNUMBER($N39)),$N39&lt;$M39,AND($F39&lt;&gt;"NDA/保密",OR(NOT(ISNUMBER($O39)),$O39&lt;0,$O39&gt;1)),AND(OR($H39="确定",$H39="零金额"),NOT(ISNUMBER($G39))),AND($H39="确定",$G39=0),AND($H39="不适用",$G39&lt;&gt;"")),"错误：金额/期限/日期/比例",IF(AND(OR($H39="确定",$H39="零金额"),OR($G39="",$G39&lt;0)),"错误：金额",
IF(AND($H39="确定",$K39&lt;&gt;"CNY"),"人工判断（HOLD）：非人民币",
IF($H39="未确定","人工判断（HOLD）：金额未确定",
IF(AND($H39="不适用",$F39&lt;&gt;"NDA/保密"),"待补充：金额口径",
IF(AND($H39="零金额",$F39="NDA/保密"),"待补充：NDA 金额口径应为不适用",
IF(AND($H39="零金额",$F39&lt;&gt;"NDA/保密"),"人工判断（HOLD）：零金额对价",
IF(AND($H39&lt;&gt;"确定",$H39&lt;&gt;"零金额",$H39&lt;&gt;"不适用"),"错误：金额口径",
IF($Z39&lt;&gt;"无","暂停：存在未解除事项",
IF(AND($V39&lt;&gt;"无",$W39&lt;&gt;"已完成"),"暂停：专项未完成",
IF($AA39&lt;&gt;"是","暂停：批准条件未落实",
IF(AND($AB39&lt;&gt;"是",$AB39&lt;&gt;"不适用（未签署）"),"暂停：签署版不一致",
IF(OR($Y39="是",AND(OR($H39="确定",$H39="零金额"),N($J39)&gt;审批参数!$B$10)),"R3",
IF($O39&gt;审批参数!$B$14,"R3",
IF(OR(AND(OR($H39="确定",$H39="零金额"),N($J39)&gt;审批参数!$B$9),$X39&gt;0,$L39&gt;审批参数!$B$12,$O39&gt;审批参数!$B$11,$V39&lt;&gt;"无",$F39="SaaS采购"),"R2","R1"))))))))))))))))))</f>
        <v/>
      </c>
      <c r="AD39" s="31" t="str">
        <f aca="false">IF($A39="","",
IF(LEFT($AC39,2)="错误","检查输入",
IF(LEFT($AC39,2)="待补","缺少必填项或金额口径",
IF(LEFT($AC39,2)="人工","金额/币种需人工判断",
IF(LEFT($AC39,2)="暂停",MID($AC39,4,100),
TRIM(
IF(OR($Y39="是",AND(OR($H39="确定",$H39="零金额"),N($J39)&gt;审批参数!$B$10)),"金额或责任超R3线；","")
&amp;IF(AND(OR($H39="确定",$H39="零金额"),N($J39)&gt;审批参数!$B$9,N($J39)&lt;=审批参数!$B$10),"金额超R1上限；","")
&amp;IF($O39&gt;审批参数!$B$14,"预付款超50%；","")
&amp;IF($X39&gt;0,"存在最终采纳的实质偏离；","")
&amp;IF($L39&gt;审批参数!$B$12,"期限超12个月；","")
&amp;IF($O39&gt;审批参数!$B$11,"预付款超30%；","")
&amp;IF($V39&lt;&gt;"无","专项风险；","")
&amp;IF($F39="SaaS采购","SaaS采购（限定范围，R2）；","")
))))))</f>
        <v/>
      </c>
      <c r="AE39" s="31" t="str">
        <f aca="false">IF($A39="","",
IF(LEFT($AC39,2)="错误","修正后重算",
IF(LEFT($AC39,2)="待补","补齐后重算",
IF(LEFT($AC39,2)="人工","转人工判断，不得自动放行",
IF(LEFT($AC39,2)="暂停","解除暂停后重算",
IF($AC39="R3","完成R2审查后升级审批",
IF($AC39="R2","业务批准+法务审查+财务/专项意见，并核验签署授权",
"业务批准；涉及付款做财务核验；签署授权另查")))))))</f>
        <v/>
      </c>
      <c r="AF39" s="23"/>
      <c r="AG39" s="23"/>
      <c r="AH39" s="23"/>
      <c r="AI39" s="23"/>
      <c r="AJ39" s="23"/>
    </row>
    <row r="40" customFormat="false" ht="25.5" hidden="false" customHeight="true" outlineLevel="0" collapsed="false">
      <c r="A40" s="23"/>
      <c r="B40" s="23"/>
      <c r="C40" s="23"/>
      <c r="D40" s="23"/>
      <c r="E40" s="23"/>
      <c r="F40" s="23"/>
      <c r="G40" s="24"/>
      <c r="H40" s="23"/>
      <c r="I40" s="25" t="str">
        <f aca="false">IF($A40="","",IF(OR($H40="确定",$H40="零金额"),SUMIFS($G$5:$G$104,$B$5:$B$104,$B40,$T$5:$T$104,"已签署")+SUMIFS($G$5:$G$104,$B$5:$B$104,$B40,$T$5:$T$104,"履行中")+SUMIFS($G$5:$G$104,$B$5:$B$104,$B40,$T$5:$T$104,"已结项")-IF(OR($T40="已签署",$T40="履行中",$T40="已结项"),N($G40),0),""))</f>
        <v/>
      </c>
      <c r="J40" s="25" t="str">
        <f aca="false">IF($A40="","",IF($H40="确定",IF($G40="","待补充",N($G40)+N($I40)),IF($H40="零金额",N($G40)+N($I40),IF($H40="不适用","不适用","待补充"))))</f>
        <v/>
      </c>
      <c r="K40" s="22"/>
      <c r="L40" s="26"/>
      <c r="M40" s="27"/>
      <c r="N40" s="27"/>
      <c r="O40" s="28"/>
      <c r="P40" s="23"/>
      <c r="Q40" s="29" t="str">
        <f aca="false">IF($A40="","",IF(OR($N40="",$P40=""),"",$N40-$P40))</f>
        <v/>
      </c>
      <c r="R40" s="23"/>
      <c r="S40" s="23"/>
      <c r="T40" s="23"/>
      <c r="U40" s="23"/>
      <c r="V40" s="23"/>
      <c r="W40" s="23"/>
      <c r="X40" s="26"/>
      <c r="Y40" s="23"/>
      <c r="Z40" s="23"/>
      <c r="AA40" s="23"/>
      <c r="AB40" s="23"/>
      <c r="AC40" s="30" t="str">
        <f aca="false">IF($A40="","",
IF(COUNTIF($A$5:$A$104,$A40)&gt;1,"错误：编号重复",
IF(OR($B40="",$K40="",$AG40="",AND($F40&lt;&gt;"NDA/保密",$O40=""),$C40="",$D40="",$E40="",$F40="",$H40="",$L40="",$M40="",$N40="",$R40="",$S40="",$T40="",$U40="",$V40="",$W40="",$X40="",$Y40="",$Z40="",$AA40="",$AB40=""),"待补充",
IF(OR(NOT(ISNUMBER($L40)),$L40&lt;=0,NOT(ISNUMBER($M40)),NOT(ISNUMBER($N40)),$N40&lt;$M40,AND($F40&lt;&gt;"NDA/保密",OR(NOT(ISNUMBER($O40)),$O40&lt;0,$O40&gt;1)),AND(OR($H40="确定",$H40="零金额"),NOT(ISNUMBER($G40))),AND($H40="确定",$G40=0),AND($H40="不适用",$G40&lt;&gt;"")),"错误：金额/期限/日期/比例",IF(AND(OR($H40="确定",$H40="零金额"),OR($G40="",$G40&lt;0)),"错误：金额",
IF(AND($H40="确定",$K40&lt;&gt;"CNY"),"人工判断（HOLD）：非人民币",
IF($H40="未确定","人工判断（HOLD）：金额未确定",
IF(AND($H40="不适用",$F40&lt;&gt;"NDA/保密"),"待补充：金额口径",
IF(AND($H40="零金额",$F40="NDA/保密"),"待补充：NDA 金额口径应为不适用",
IF(AND($H40="零金额",$F40&lt;&gt;"NDA/保密"),"人工判断（HOLD）：零金额对价",
IF(AND($H40&lt;&gt;"确定",$H40&lt;&gt;"零金额",$H40&lt;&gt;"不适用"),"错误：金额口径",
IF($Z40&lt;&gt;"无","暂停：存在未解除事项",
IF(AND($V40&lt;&gt;"无",$W40&lt;&gt;"已完成"),"暂停：专项未完成",
IF($AA40&lt;&gt;"是","暂停：批准条件未落实",
IF(AND($AB40&lt;&gt;"是",$AB40&lt;&gt;"不适用（未签署）"),"暂停：签署版不一致",
IF(OR($Y40="是",AND(OR($H40="确定",$H40="零金额"),N($J40)&gt;审批参数!$B$10)),"R3",
IF($O40&gt;审批参数!$B$14,"R3",
IF(OR(AND(OR($H40="确定",$H40="零金额"),N($J40)&gt;审批参数!$B$9),$X40&gt;0,$L40&gt;审批参数!$B$12,$O40&gt;审批参数!$B$11,$V40&lt;&gt;"无",$F40="SaaS采购"),"R2","R1"))))))))))))))))))</f>
        <v/>
      </c>
      <c r="AD40" s="31" t="str">
        <f aca="false">IF($A40="","",
IF(LEFT($AC40,2)="错误","检查输入",
IF(LEFT($AC40,2)="待补","缺少必填项或金额口径",
IF(LEFT($AC40,2)="人工","金额/币种需人工判断",
IF(LEFT($AC40,2)="暂停",MID($AC40,4,100),
TRIM(
IF(OR($Y40="是",AND(OR($H40="确定",$H40="零金额"),N($J40)&gt;审批参数!$B$10)),"金额或责任超R3线；","")
&amp;IF(AND(OR($H40="确定",$H40="零金额"),N($J40)&gt;审批参数!$B$9,N($J40)&lt;=审批参数!$B$10),"金额超R1上限；","")
&amp;IF($O40&gt;审批参数!$B$14,"预付款超50%；","")
&amp;IF($X40&gt;0,"存在最终采纳的实质偏离；","")
&amp;IF($L40&gt;审批参数!$B$12,"期限超12个月；","")
&amp;IF($O40&gt;审批参数!$B$11,"预付款超30%；","")
&amp;IF($V40&lt;&gt;"无","专项风险；","")
&amp;IF($F40="SaaS采购","SaaS采购（限定范围，R2）；","")
))))))</f>
        <v/>
      </c>
      <c r="AE40" s="31" t="str">
        <f aca="false">IF($A40="","",
IF(LEFT($AC40,2)="错误","修正后重算",
IF(LEFT($AC40,2)="待补","补齐后重算",
IF(LEFT($AC40,2)="人工","转人工判断，不得自动放行",
IF(LEFT($AC40,2)="暂停","解除暂停后重算",
IF($AC40="R3","完成R2审查后升级审批",
IF($AC40="R2","业务批准+法务审查+财务/专项意见，并核验签署授权",
"业务批准；涉及付款做财务核验；签署授权另查")))))))</f>
        <v/>
      </c>
      <c r="AF40" s="23"/>
      <c r="AG40" s="23"/>
      <c r="AH40" s="23"/>
      <c r="AI40" s="23"/>
      <c r="AJ40" s="23"/>
    </row>
    <row r="41" customFormat="false" ht="25.5" hidden="false" customHeight="true" outlineLevel="0" collapsed="false">
      <c r="A41" s="23"/>
      <c r="B41" s="23"/>
      <c r="C41" s="23"/>
      <c r="D41" s="23"/>
      <c r="E41" s="23"/>
      <c r="F41" s="23"/>
      <c r="G41" s="24"/>
      <c r="H41" s="23"/>
      <c r="I41" s="25" t="str">
        <f aca="false">IF($A41="","",IF(OR($H41="确定",$H41="零金额"),SUMIFS($G$5:$G$104,$B$5:$B$104,$B41,$T$5:$T$104,"已签署")+SUMIFS($G$5:$G$104,$B$5:$B$104,$B41,$T$5:$T$104,"履行中")+SUMIFS($G$5:$G$104,$B$5:$B$104,$B41,$T$5:$T$104,"已结项")-IF(OR($T41="已签署",$T41="履行中",$T41="已结项"),N($G41),0),""))</f>
        <v/>
      </c>
      <c r="J41" s="25" t="str">
        <f aca="false">IF($A41="","",IF($H41="确定",IF($G41="","待补充",N($G41)+N($I41)),IF($H41="零金额",N($G41)+N($I41),IF($H41="不适用","不适用","待补充"))))</f>
        <v/>
      </c>
      <c r="K41" s="22"/>
      <c r="L41" s="26"/>
      <c r="M41" s="27"/>
      <c r="N41" s="27"/>
      <c r="O41" s="28"/>
      <c r="P41" s="23"/>
      <c r="Q41" s="29" t="str">
        <f aca="false">IF($A41="","",IF(OR($N41="",$P41=""),"",$N41-$P41))</f>
        <v/>
      </c>
      <c r="R41" s="23"/>
      <c r="S41" s="23"/>
      <c r="T41" s="23"/>
      <c r="U41" s="23"/>
      <c r="V41" s="23"/>
      <c r="W41" s="23"/>
      <c r="X41" s="26"/>
      <c r="Y41" s="23"/>
      <c r="Z41" s="23"/>
      <c r="AA41" s="23"/>
      <c r="AB41" s="23"/>
      <c r="AC41" s="30" t="str">
        <f aca="false">IF($A41="","",
IF(COUNTIF($A$5:$A$104,$A41)&gt;1,"错误：编号重复",
IF(OR($B41="",$K41="",$AG41="",AND($F41&lt;&gt;"NDA/保密",$O41=""),$C41="",$D41="",$E41="",$F41="",$H41="",$L41="",$M41="",$N41="",$R41="",$S41="",$T41="",$U41="",$V41="",$W41="",$X41="",$Y41="",$Z41="",$AA41="",$AB41=""),"待补充",
IF(OR(NOT(ISNUMBER($L41)),$L41&lt;=0,NOT(ISNUMBER($M41)),NOT(ISNUMBER($N41)),$N41&lt;$M41,AND($F41&lt;&gt;"NDA/保密",OR(NOT(ISNUMBER($O41)),$O41&lt;0,$O41&gt;1)),AND(OR($H41="确定",$H41="零金额"),NOT(ISNUMBER($G41))),AND($H41="确定",$G41=0),AND($H41="不适用",$G41&lt;&gt;"")),"错误：金额/期限/日期/比例",IF(AND(OR($H41="确定",$H41="零金额"),OR($G41="",$G41&lt;0)),"错误：金额",
IF(AND($H41="确定",$K41&lt;&gt;"CNY"),"人工判断（HOLD）：非人民币",
IF($H41="未确定","人工判断（HOLD）：金额未确定",
IF(AND($H41="不适用",$F41&lt;&gt;"NDA/保密"),"待补充：金额口径",
IF(AND($H41="零金额",$F41="NDA/保密"),"待补充：NDA 金额口径应为不适用",
IF(AND($H41="零金额",$F41&lt;&gt;"NDA/保密"),"人工判断（HOLD）：零金额对价",
IF(AND($H41&lt;&gt;"确定",$H41&lt;&gt;"零金额",$H41&lt;&gt;"不适用"),"错误：金额口径",
IF($Z41&lt;&gt;"无","暂停：存在未解除事项",
IF(AND($V41&lt;&gt;"无",$W41&lt;&gt;"已完成"),"暂停：专项未完成",
IF($AA41&lt;&gt;"是","暂停：批准条件未落实",
IF(AND($AB41&lt;&gt;"是",$AB41&lt;&gt;"不适用（未签署）"),"暂停：签署版不一致",
IF(OR($Y41="是",AND(OR($H41="确定",$H41="零金额"),N($J41)&gt;审批参数!$B$10)),"R3",
IF($O41&gt;审批参数!$B$14,"R3",
IF(OR(AND(OR($H41="确定",$H41="零金额"),N($J41)&gt;审批参数!$B$9),$X41&gt;0,$L41&gt;审批参数!$B$12,$O41&gt;审批参数!$B$11,$V41&lt;&gt;"无",$F41="SaaS采购"),"R2","R1"))))))))))))))))))</f>
        <v/>
      </c>
      <c r="AD41" s="31" t="str">
        <f aca="false">IF($A41="","",
IF(LEFT($AC41,2)="错误","检查输入",
IF(LEFT($AC41,2)="待补","缺少必填项或金额口径",
IF(LEFT($AC41,2)="人工","金额/币种需人工判断",
IF(LEFT($AC41,2)="暂停",MID($AC41,4,100),
TRIM(
IF(OR($Y41="是",AND(OR($H41="确定",$H41="零金额"),N($J41)&gt;审批参数!$B$10)),"金额或责任超R3线；","")
&amp;IF(AND(OR($H41="确定",$H41="零金额"),N($J41)&gt;审批参数!$B$9,N($J41)&lt;=审批参数!$B$10),"金额超R1上限；","")
&amp;IF($O41&gt;审批参数!$B$14,"预付款超50%；","")
&amp;IF($X41&gt;0,"存在最终采纳的实质偏离；","")
&amp;IF($L41&gt;审批参数!$B$12,"期限超12个月；","")
&amp;IF($O41&gt;审批参数!$B$11,"预付款超30%；","")
&amp;IF($V41&lt;&gt;"无","专项风险；","")
&amp;IF($F41="SaaS采购","SaaS采购（限定范围，R2）；","")
))))))</f>
        <v/>
      </c>
      <c r="AE41" s="31" t="str">
        <f aca="false">IF($A41="","",
IF(LEFT($AC41,2)="错误","修正后重算",
IF(LEFT($AC41,2)="待补","补齐后重算",
IF(LEFT($AC41,2)="人工","转人工判断，不得自动放行",
IF(LEFT($AC41,2)="暂停","解除暂停后重算",
IF($AC41="R3","完成R2审查后升级审批",
IF($AC41="R2","业务批准+法务审查+财务/专项意见，并核验签署授权",
"业务批准；涉及付款做财务核验；签署授权另查")))))))</f>
        <v/>
      </c>
      <c r="AF41" s="23"/>
      <c r="AG41" s="23"/>
      <c r="AH41" s="23"/>
      <c r="AI41" s="23"/>
      <c r="AJ41" s="23"/>
    </row>
    <row r="42" customFormat="false" ht="25.5" hidden="false" customHeight="true" outlineLevel="0" collapsed="false">
      <c r="A42" s="23"/>
      <c r="B42" s="23"/>
      <c r="C42" s="23"/>
      <c r="D42" s="23"/>
      <c r="E42" s="23"/>
      <c r="F42" s="23"/>
      <c r="G42" s="24"/>
      <c r="H42" s="23"/>
      <c r="I42" s="25" t="str">
        <f aca="false">IF($A42="","",IF(OR($H42="确定",$H42="零金额"),SUMIFS($G$5:$G$104,$B$5:$B$104,$B42,$T$5:$T$104,"已签署")+SUMIFS($G$5:$G$104,$B$5:$B$104,$B42,$T$5:$T$104,"履行中")+SUMIFS($G$5:$G$104,$B$5:$B$104,$B42,$T$5:$T$104,"已结项")-IF(OR($T42="已签署",$T42="履行中",$T42="已结项"),N($G42),0),""))</f>
        <v/>
      </c>
      <c r="J42" s="25" t="str">
        <f aca="false">IF($A42="","",IF($H42="确定",IF($G42="","待补充",N($G42)+N($I42)),IF($H42="零金额",N($G42)+N($I42),IF($H42="不适用","不适用","待补充"))))</f>
        <v/>
      </c>
      <c r="K42" s="22"/>
      <c r="L42" s="26"/>
      <c r="M42" s="27"/>
      <c r="N42" s="27"/>
      <c r="O42" s="28"/>
      <c r="P42" s="23"/>
      <c r="Q42" s="29" t="str">
        <f aca="false">IF($A42="","",IF(OR($N42="",$P42=""),"",$N42-$P42))</f>
        <v/>
      </c>
      <c r="R42" s="23"/>
      <c r="S42" s="23"/>
      <c r="T42" s="23"/>
      <c r="U42" s="23"/>
      <c r="V42" s="23"/>
      <c r="W42" s="23"/>
      <c r="X42" s="26"/>
      <c r="Y42" s="23"/>
      <c r="Z42" s="23"/>
      <c r="AA42" s="23"/>
      <c r="AB42" s="23"/>
      <c r="AC42" s="30" t="str">
        <f aca="false">IF($A42="","",
IF(COUNTIF($A$5:$A$104,$A42)&gt;1,"错误：编号重复",
IF(OR($B42="",$K42="",$AG42="",AND($F42&lt;&gt;"NDA/保密",$O42=""),$C42="",$D42="",$E42="",$F42="",$H42="",$L42="",$M42="",$N42="",$R42="",$S42="",$T42="",$U42="",$V42="",$W42="",$X42="",$Y42="",$Z42="",$AA42="",$AB42=""),"待补充",
IF(OR(NOT(ISNUMBER($L42)),$L42&lt;=0,NOT(ISNUMBER($M42)),NOT(ISNUMBER($N42)),$N42&lt;$M42,AND($F42&lt;&gt;"NDA/保密",OR(NOT(ISNUMBER($O42)),$O42&lt;0,$O42&gt;1)),AND(OR($H42="确定",$H42="零金额"),NOT(ISNUMBER($G42))),AND($H42="确定",$G42=0),AND($H42="不适用",$G42&lt;&gt;"")),"错误：金额/期限/日期/比例",IF(AND(OR($H42="确定",$H42="零金额"),OR($G42="",$G42&lt;0)),"错误：金额",
IF(AND($H42="确定",$K42&lt;&gt;"CNY"),"人工判断（HOLD）：非人民币",
IF($H42="未确定","人工判断（HOLD）：金额未确定",
IF(AND($H42="不适用",$F42&lt;&gt;"NDA/保密"),"待补充：金额口径",
IF(AND($H42="零金额",$F42="NDA/保密"),"待补充：NDA 金额口径应为不适用",
IF(AND($H42="零金额",$F42&lt;&gt;"NDA/保密"),"人工判断（HOLD）：零金额对价",
IF(AND($H42&lt;&gt;"确定",$H42&lt;&gt;"零金额",$H42&lt;&gt;"不适用"),"错误：金额口径",
IF($Z42&lt;&gt;"无","暂停：存在未解除事项",
IF(AND($V42&lt;&gt;"无",$W42&lt;&gt;"已完成"),"暂停：专项未完成",
IF($AA42&lt;&gt;"是","暂停：批准条件未落实",
IF(AND($AB42&lt;&gt;"是",$AB42&lt;&gt;"不适用（未签署）"),"暂停：签署版不一致",
IF(OR($Y42="是",AND(OR($H42="确定",$H42="零金额"),N($J42)&gt;审批参数!$B$10)),"R3",
IF($O42&gt;审批参数!$B$14,"R3",
IF(OR(AND(OR($H42="确定",$H42="零金额"),N($J42)&gt;审批参数!$B$9),$X42&gt;0,$L42&gt;审批参数!$B$12,$O42&gt;审批参数!$B$11,$V42&lt;&gt;"无",$F42="SaaS采购"),"R2","R1"))))))))))))))))))</f>
        <v/>
      </c>
      <c r="AD42" s="31" t="str">
        <f aca="false">IF($A42="","",
IF(LEFT($AC42,2)="错误","检查输入",
IF(LEFT($AC42,2)="待补","缺少必填项或金额口径",
IF(LEFT($AC42,2)="人工","金额/币种需人工判断",
IF(LEFT($AC42,2)="暂停",MID($AC42,4,100),
TRIM(
IF(OR($Y42="是",AND(OR($H42="确定",$H42="零金额"),N($J42)&gt;审批参数!$B$10)),"金额或责任超R3线；","")
&amp;IF(AND(OR($H42="确定",$H42="零金额"),N($J42)&gt;审批参数!$B$9,N($J42)&lt;=审批参数!$B$10),"金额超R1上限；","")
&amp;IF($O42&gt;审批参数!$B$14,"预付款超50%；","")
&amp;IF($X42&gt;0,"存在最终采纳的实质偏离；","")
&amp;IF($L42&gt;审批参数!$B$12,"期限超12个月；","")
&amp;IF($O42&gt;审批参数!$B$11,"预付款超30%；","")
&amp;IF($V42&lt;&gt;"无","专项风险；","")
&amp;IF($F42="SaaS采购","SaaS采购（限定范围，R2）；","")
))))))</f>
        <v/>
      </c>
      <c r="AE42" s="31" t="str">
        <f aca="false">IF($A42="","",
IF(LEFT($AC42,2)="错误","修正后重算",
IF(LEFT($AC42,2)="待补","补齐后重算",
IF(LEFT($AC42,2)="人工","转人工判断，不得自动放行",
IF(LEFT($AC42,2)="暂停","解除暂停后重算",
IF($AC42="R3","完成R2审查后升级审批",
IF($AC42="R2","业务批准+法务审查+财务/专项意见，并核验签署授权",
"业务批准；涉及付款做财务核验；签署授权另查")))))))</f>
        <v/>
      </c>
      <c r="AF42" s="23"/>
      <c r="AG42" s="23"/>
      <c r="AH42" s="23"/>
      <c r="AI42" s="23"/>
      <c r="AJ42" s="23"/>
    </row>
    <row r="43" customFormat="false" ht="25.5" hidden="false" customHeight="true" outlineLevel="0" collapsed="false">
      <c r="A43" s="23"/>
      <c r="B43" s="23"/>
      <c r="C43" s="23"/>
      <c r="D43" s="23"/>
      <c r="E43" s="23"/>
      <c r="F43" s="23"/>
      <c r="G43" s="24"/>
      <c r="H43" s="23"/>
      <c r="I43" s="25" t="str">
        <f aca="false">IF($A43="","",IF(OR($H43="确定",$H43="零金额"),SUMIFS($G$5:$G$104,$B$5:$B$104,$B43,$T$5:$T$104,"已签署")+SUMIFS($G$5:$G$104,$B$5:$B$104,$B43,$T$5:$T$104,"履行中")+SUMIFS($G$5:$G$104,$B$5:$B$104,$B43,$T$5:$T$104,"已结项")-IF(OR($T43="已签署",$T43="履行中",$T43="已结项"),N($G43),0),""))</f>
        <v/>
      </c>
      <c r="J43" s="25" t="str">
        <f aca="false">IF($A43="","",IF($H43="确定",IF($G43="","待补充",N($G43)+N($I43)),IF($H43="零金额",N($G43)+N($I43),IF($H43="不适用","不适用","待补充"))))</f>
        <v/>
      </c>
      <c r="K43" s="22"/>
      <c r="L43" s="26"/>
      <c r="M43" s="27"/>
      <c r="N43" s="27"/>
      <c r="O43" s="28"/>
      <c r="P43" s="23"/>
      <c r="Q43" s="29" t="str">
        <f aca="false">IF($A43="","",IF(OR($N43="",$P43=""),"",$N43-$P43))</f>
        <v/>
      </c>
      <c r="R43" s="23"/>
      <c r="S43" s="23"/>
      <c r="T43" s="23"/>
      <c r="U43" s="23"/>
      <c r="V43" s="23"/>
      <c r="W43" s="23"/>
      <c r="X43" s="26"/>
      <c r="Y43" s="23"/>
      <c r="Z43" s="23"/>
      <c r="AA43" s="23"/>
      <c r="AB43" s="23"/>
      <c r="AC43" s="30" t="str">
        <f aca="false">IF($A43="","",
IF(COUNTIF($A$5:$A$104,$A43)&gt;1,"错误：编号重复",
IF(OR($B43="",$K43="",$AG43="",AND($F43&lt;&gt;"NDA/保密",$O43=""),$C43="",$D43="",$E43="",$F43="",$H43="",$L43="",$M43="",$N43="",$R43="",$S43="",$T43="",$U43="",$V43="",$W43="",$X43="",$Y43="",$Z43="",$AA43="",$AB43=""),"待补充",
IF(OR(NOT(ISNUMBER($L43)),$L43&lt;=0,NOT(ISNUMBER($M43)),NOT(ISNUMBER($N43)),$N43&lt;$M43,AND($F43&lt;&gt;"NDA/保密",OR(NOT(ISNUMBER($O43)),$O43&lt;0,$O43&gt;1)),AND(OR($H43="确定",$H43="零金额"),NOT(ISNUMBER($G43))),AND($H43="确定",$G43=0),AND($H43="不适用",$G43&lt;&gt;"")),"错误：金额/期限/日期/比例",IF(AND(OR($H43="确定",$H43="零金额"),OR($G43="",$G43&lt;0)),"错误：金额",
IF(AND($H43="确定",$K43&lt;&gt;"CNY"),"人工判断（HOLD）：非人民币",
IF($H43="未确定","人工判断（HOLD）：金额未确定",
IF(AND($H43="不适用",$F43&lt;&gt;"NDA/保密"),"待补充：金额口径",
IF(AND($H43="零金额",$F43="NDA/保密"),"待补充：NDA 金额口径应为不适用",
IF(AND($H43="零金额",$F43&lt;&gt;"NDA/保密"),"人工判断（HOLD）：零金额对价",
IF(AND($H43&lt;&gt;"确定",$H43&lt;&gt;"零金额",$H43&lt;&gt;"不适用"),"错误：金额口径",
IF($Z43&lt;&gt;"无","暂停：存在未解除事项",
IF(AND($V43&lt;&gt;"无",$W43&lt;&gt;"已完成"),"暂停：专项未完成",
IF($AA43&lt;&gt;"是","暂停：批准条件未落实",
IF(AND($AB43&lt;&gt;"是",$AB43&lt;&gt;"不适用（未签署）"),"暂停：签署版不一致",
IF(OR($Y43="是",AND(OR($H43="确定",$H43="零金额"),N($J43)&gt;审批参数!$B$10)),"R3",
IF($O43&gt;审批参数!$B$14,"R3",
IF(OR(AND(OR($H43="确定",$H43="零金额"),N($J43)&gt;审批参数!$B$9),$X43&gt;0,$L43&gt;审批参数!$B$12,$O43&gt;审批参数!$B$11,$V43&lt;&gt;"无",$F43="SaaS采购"),"R2","R1"))))))))))))))))))</f>
        <v/>
      </c>
      <c r="AD43" s="31" t="str">
        <f aca="false">IF($A43="","",
IF(LEFT($AC43,2)="错误","检查输入",
IF(LEFT($AC43,2)="待补","缺少必填项或金额口径",
IF(LEFT($AC43,2)="人工","金额/币种需人工判断",
IF(LEFT($AC43,2)="暂停",MID($AC43,4,100),
TRIM(
IF(OR($Y43="是",AND(OR($H43="确定",$H43="零金额"),N($J43)&gt;审批参数!$B$10)),"金额或责任超R3线；","")
&amp;IF(AND(OR($H43="确定",$H43="零金额"),N($J43)&gt;审批参数!$B$9,N($J43)&lt;=审批参数!$B$10),"金额超R1上限；","")
&amp;IF($O43&gt;审批参数!$B$14,"预付款超50%；","")
&amp;IF($X43&gt;0,"存在最终采纳的实质偏离；","")
&amp;IF($L43&gt;审批参数!$B$12,"期限超12个月；","")
&amp;IF($O43&gt;审批参数!$B$11,"预付款超30%；","")
&amp;IF($V43&lt;&gt;"无","专项风险；","")
&amp;IF($F43="SaaS采购","SaaS采购（限定范围，R2）；","")
))))))</f>
        <v/>
      </c>
      <c r="AE43" s="31" t="str">
        <f aca="false">IF($A43="","",
IF(LEFT($AC43,2)="错误","修正后重算",
IF(LEFT($AC43,2)="待补","补齐后重算",
IF(LEFT($AC43,2)="人工","转人工判断，不得自动放行",
IF(LEFT($AC43,2)="暂停","解除暂停后重算",
IF($AC43="R3","完成R2审查后升级审批",
IF($AC43="R2","业务批准+法务审查+财务/专项意见，并核验签署授权",
"业务批准；涉及付款做财务核验；签署授权另查")))))))</f>
        <v/>
      </c>
      <c r="AF43" s="23"/>
      <c r="AG43" s="23"/>
      <c r="AH43" s="23"/>
      <c r="AI43" s="23"/>
      <c r="AJ43" s="23"/>
    </row>
    <row r="44" customFormat="false" ht="25.5" hidden="false" customHeight="true" outlineLevel="0" collapsed="false">
      <c r="A44" s="23"/>
      <c r="B44" s="23"/>
      <c r="C44" s="23"/>
      <c r="D44" s="23"/>
      <c r="E44" s="23"/>
      <c r="F44" s="23"/>
      <c r="G44" s="24"/>
      <c r="H44" s="23"/>
      <c r="I44" s="25" t="str">
        <f aca="false">IF($A44="","",IF(OR($H44="确定",$H44="零金额"),SUMIFS($G$5:$G$104,$B$5:$B$104,$B44,$T$5:$T$104,"已签署")+SUMIFS($G$5:$G$104,$B$5:$B$104,$B44,$T$5:$T$104,"履行中")+SUMIFS($G$5:$G$104,$B$5:$B$104,$B44,$T$5:$T$104,"已结项")-IF(OR($T44="已签署",$T44="履行中",$T44="已结项"),N($G44),0),""))</f>
        <v/>
      </c>
      <c r="J44" s="25" t="str">
        <f aca="false">IF($A44="","",IF($H44="确定",IF($G44="","待补充",N($G44)+N($I44)),IF($H44="零金额",N($G44)+N($I44),IF($H44="不适用","不适用","待补充"))))</f>
        <v/>
      </c>
      <c r="K44" s="22"/>
      <c r="L44" s="26"/>
      <c r="M44" s="27"/>
      <c r="N44" s="27"/>
      <c r="O44" s="28"/>
      <c r="P44" s="23"/>
      <c r="Q44" s="29" t="str">
        <f aca="false">IF($A44="","",IF(OR($N44="",$P44=""),"",$N44-$P44))</f>
        <v/>
      </c>
      <c r="R44" s="23"/>
      <c r="S44" s="23"/>
      <c r="T44" s="23"/>
      <c r="U44" s="23"/>
      <c r="V44" s="23"/>
      <c r="W44" s="23"/>
      <c r="X44" s="26"/>
      <c r="Y44" s="23"/>
      <c r="Z44" s="23"/>
      <c r="AA44" s="23"/>
      <c r="AB44" s="23"/>
      <c r="AC44" s="30" t="str">
        <f aca="false">IF($A44="","",
IF(COUNTIF($A$5:$A$104,$A44)&gt;1,"错误：编号重复",
IF(OR($B44="",$K44="",$AG44="",AND($F44&lt;&gt;"NDA/保密",$O44=""),$C44="",$D44="",$E44="",$F44="",$H44="",$L44="",$M44="",$N44="",$R44="",$S44="",$T44="",$U44="",$V44="",$W44="",$X44="",$Y44="",$Z44="",$AA44="",$AB44=""),"待补充",
IF(OR(NOT(ISNUMBER($L44)),$L44&lt;=0,NOT(ISNUMBER($M44)),NOT(ISNUMBER($N44)),$N44&lt;$M44,AND($F44&lt;&gt;"NDA/保密",OR(NOT(ISNUMBER($O44)),$O44&lt;0,$O44&gt;1)),AND(OR($H44="确定",$H44="零金额"),NOT(ISNUMBER($G44))),AND($H44="确定",$G44=0),AND($H44="不适用",$G44&lt;&gt;"")),"错误：金额/期限/日期/比例",IF(AND(OR($H44="确定",$H44="零金额"),OR($G44="",$G44&lt;0)),"错误：金额",
IF(AND($H44="确定",$K44&lt;&gt;"CNY"),"人工判断（HOLD）：非人民币",
IF($H44="未确定","人工判断（HOLD）：金额未确定",
IF(AND($H44="不适用",$F44&lt;&gt;"NDA/保密"),"待补充：金额口径",
IF(AND($H44="零金额",$F44="NDA/保密"),"待补充：NDA 金额口径应为不适用",
IF(AND($H44="零金额",$F44&lt;&gt;"NDA/保密"),"人工判断（HOLD）：零金额对价",
IF(AND($H44&lt;&gt;"确定",$H44&lt;&gt;"零金额",$H44&lt;&gt;"不适用"),"错误：金额口径",
IF($Z44&lt;&gt;"无","暂停：存在未解除事项",
IF(AND($V44&lt;&gt;"无",$W44&lt;&gt;"已完成"),"暂停：专项未完成",
IF($AA44&lt;&gt;"是","暂停：批准条件未落实",
IF(AND($AB44&lt;&gt;"是",$AB44&lt;&gt;"不适用（未签署）"),"暂停：签署版不一致",
IF(OR($Y44="是",AND(OR($H44="确定",$H44="零金额"),N($J44)&gt;审批参数!$B$10)),"R3",
IF($O44&gt;审批参数!$B$14,"R3",
IF(OR(AND(OR($H44="确定",$H44="零金额"),N($J44)&gt;审批参数!$B$9),$X44&gt;0,$L44&gt;审批参数!$B$12,$O44&gt;审批参数!$B$11,$V44&lt;&gt;"无",$F44="SaaS采购"),"R2","R1"))))))))))))))))))</f>
        <v/>
      </c>
      <c r="AD44" s="31" t="str">
        <f aca="false">IF($A44="","",
IF(LEFT($AC44,2)="错误","检查输入",
IF(LEFT($AC44,2)="待补","缺少必填项或金额口径",
IF(LEFT($AC44,2)="人工","金额/币种需人工判断",
IF(LEFT($AC44,2)="暂停",MID($AC44,4,100),
TRIM(
IF(OR($Y44="是",AND(OR($H44="确定",$H44="零金额"),N($J44)&gt;审批参数!$B$10)),"金额或责任超R3线；","")
&amp;IF(AND(OR($H44="确定",$H44="零金额"),N($J44)&gt;审批参数!$B$9,N($J44)&lt;=审批参数!$B$10),"金额超R1上限；","")
&amp;IF($O44&gt;审批参数!$B$14,"预付款超50%；","")
&amp;IF($X44&gt;0,"存在最终采纳的实质偏离；","")
&amp;IF($L44&gt;审批参数!$B$12,"期限超12个月；","")
&amp;IF($O44&gt;审批参数!$B$11,"预付款超30%；","")
&amp;IF($V44&lt;&gt;"无","专项风险；","")
&amp;IF($F44="SaaS采购","SaaS采购（限定范围，R2）；","")
))))))</f>
        <v/>
      </c>
      <c r="AE44" s="31" t="str">
        <f aca="false">IF($A44="","",
IF(LEFT($AC44,2)="错误","修正后重算",
IF(LEFT($AC44,2)="待补","补齐后重算",
IF(LEFT($AC44,2)="人工","转人工判断，不得自动放行",
IF(LEFT($AC44,2)="暂停","解除暂停后重算",
IF($AC44="R3","完成R2审查后升级审批",
IF($AC44="R2","业务批准+法务审查+财务/专项意见，并核验签署授权",
"业务批准；涉及付款做财务核验；签署授权另查")))))))</f>
        <v/>
      </c>
      <c r="AF44" s="23"/>
      <c r="AG44" s="23"/>
      <c r="AH44" s="23"/>
      <c r="AI44" s="23"/>
      <c r="AJ44" s="23"/>
    </row>
    <row r="45" customFormat="false" ht="25.5" hidden="false" customHeight="true" outlineLevel="0" collapsed="false">
      <c r="A45" s="23"/>
      <c r="B45" s="23"/>
      <c r="C45" s="23"/>
      <c r="D45" s="23"/>
      <c r="E45" s="23"/>
      <c r="F45" s="23"/>
      <c r="G45" s="24"/>
      <c r="H45" s="23"/>
      <c r="I45" s="25" t="str">
        <f aca="false">IF($A45="","",IF(OR($H45="确定",$H45="零金额"),SUMIFS($G$5:$G$104,$B$5:$B$104,$B45,$T$5:$T$104,"已签署")+SUMIFS($G$5:$G$104,$B$5:$B$104,$B45,$T$5:$T$104,"履行中")+SUMIFS($G$5:$G$104,$B$5:$B$104,$B45,$T$5:$T$104,"已结项")-IF(OR($T45="已签署",$T45="履行中",$T45="已结项"),N($G45),0),""))</f>
        <v/>
      </c>
      <c r="J45" s="25" t="str">
        <f aca="false">IF($A45="","",IF($H45="确定",IF($G45="","待补充",N($G45)+N($I45)),IF($H45="零金额",N($G45)+N($I45),IF($H45="不适用","不适用","待补充"))))</f>
        <v/>
      </c>
      <c r="K45" s="22"/>
      <c r="L45" s="26"/>
      <c r="M45" s="27"/>
      <c r="N45" s="27"/>
      <c r="O45" s="28"/>
      <c r="P45" s="23"/>
      <c r="Q45" s="29" t="str">
        <f aca="false">IF($A45="","",IF(OR($N45="",$P45=""),"",$N45-$P45))</f>
        <v/>
      </c>
      <c r="R45" s="23"/>
      <c r="S45" s="23"/>
      <c r="T45" s="23"/>
      <c r="U45" s="23"/>
      <c r="V45" s="23"/>
      <c r="W45" s="23"/>
      <c r="X45" s="26"/>
      <c r="Y45" s="23"/>
      <c r="Z45" s="23"/>
      <c r="AA45" s="23"/>
      <c r="AB45" s="23"/>
      <c r="AC45" s="30" t="str">
        <f aca="false">IF($A45="","",
IF(COUNTIF($A$5:$A$104,$A45)&gt;1,"错误：编号重复",
IF(OR($B45="",$K45="",$AG45="",AND($F45&lt;&gt;"NDA/保密",$O45=""),$C45="",$D45="",$E45="",$F45="",$H45="",$L45="",$M45="",$N45="",$R45="",$S45="",$T45="",$U45="",$V45="",$W45="",$X45="",$Y45="",$Z45="",$AA45="",$AB45=""),"待补充",
IF(OR(NOT(ISNUMBER($L45)),$L45&lt;=0,NOT(ISNUMBER($M45)),NOT(ISNUMBER($N45)),$N45&lt;$M45,AND($F45&lt;&gt;"NDA/保密",OR(NOT(ISNUMBER($O45)),$O45&lt;0,$O45&gt;1)),AND(OR($H45="确定",$H45="零金额"),NOT(ISNUMBER($G45))),AND($H45="确定",$G45=0),AND($H45="不适用",$G45&lt;&gt;"")),"错误：金额/期限/日期/比例",IF(AND(OR($H45="确定",$H45="零金额"),OR($G45="",$G45&lt;0)),"错误：金额",
IF(AND($H45="确定",$K45&lt;&gt;"CNY"),"人工判断（HOLD）：非人民币",
IF($H45="未确定","人工判断（HOLD）：金额未确定",
IF(AND($H45="不适用",$F45&lt;&gt;"NDA/保密"),"待补充：金额口径",
IF(AND($H45="零金额",$F45="NDA/保密"),"待补充：NDA 金额口径应为不适用",
IF(AND($H45="零金额",$F45&lt;&gt;"NDA/保密"),"人工判断（HOLD）：零金额对价",
IF(AND($H45&lt;&gt;"确定",$H45&lt;&gt;"零金额",$H45&lt;&gt;"不适用"),"错误：金额口径",
IF($Z45&lt;&gt;"无","暂停：存在未解除事项",
IF(AND($V45&lt;&gt;"无",$W45&lt;&gt;"已完成"),"暂停：专项未完成",
IF($AA45&lt;&gt;"是","暂停：批准条件未落实",
IF(AND($AB45&lt;&gt;"是",$AB45&lt;&gt;"不适用（未签署）"),"暂停：签署版不一致",
IF(OR($Y45="是",AND(OR($H45="确定",$H45="零金额"),N($J45)&gt;审批参数!$B$10)),"R3",
IF($O45&gt;审批参数!$B$14,"R3",
IF(OR(AND(OR($H45="确定",$H45="零金额"),N($J45)&gt;审批参数!$B$9),$X45&gt;0,$L45&gt;审批参数!$B$12,$O45&gt;审批参数!$B$11,$V45&lt;&gt;"无",$F45="SaaS采购"),"R2","R1"))))))))))))))))))</f>
        <v/>
      </c>
      <c r="AD45" s="31" t="str">
        <f aca="false">IF($A45="","",
IF(LEFT($AC45,2)="错误","检查输入",
IF(LEFT($AC45,2)="待补","缺少必填项或金额口径",
IF(LEFT($AC45,2)="人工","金额/币种需人工判断",
IF(LEFT($AC45,2)="暂停",MID($AC45,4,100),
TRIM(
IF(OR($Y45="是",AND(OR($H45="确定",$H45="零金额"),N($J45)&gt;审批参数!$B$10)),"金额或责任超R3线；","")
&amp;IF(AND(OR($H45="确定",$H45="零金额"),N($J45)&gt;审批参数!$B$9,N($J45)&lt;=审批参数!$B$10),"金额超R1上限；","")
&amp;IF($O45&gt;审批参数!$B$14,"预付款超50%；","")
&amp;IF($X45&gt;0,"存在最终采纳的实质偏离；","")
&amp;IF($L45&gt;审批参数!$B$12,"期限超12个月；","")
&amp;IF($O45&gt;审批参数!$B$11,"预付款超30%；","")
&amp;IF($V45&lt;&gt;"无","专项风险；","")
&amp;IF($F45="SaaS采购","SaaS采购（限定范围，R2）；","")
))))))</f>
        <v/>
      </c>
      <c r="AE45" s="31" t="str">
        <f aca="false">IF($A45="","",
IF(LEFT($AC45,2)="错误","修正后重算",
IF(LEFT($AC45,2)="待补","补齐后重算",
IF(LEFT($AC45,2)="人工","转人工判断，不得自动放行",
IF(LEFT($AC45,2)="暂停","解除暂停后重算",
IF($AC45="R3","完成R2审查后升级审批",
IF($AC45="R2","业务批准+法务审查+财务/专项意见，并核验签署授权",
"业务批准；涉及付款做财务核验；签署授权另查")))))))</f>
        <v/>
      </c>
      <c r="AF45" s="23"/>
      <c r="AG45" s="23"/>
      <c r="AH45" s="23"/>
      <c r="AI45" s="23"/>
      <c r="AJ45" s="23"/>
    </row>
    <row r="46" customFormat="false" ht="25.5" hidden="false" customHeight="true" outlineLevel="0" collapsed="false">
      <c r="A46" s="23"/>
      <c r="B46" s="23"/>
      <c r="C46" s="23"/>
      <c r="D46" s="23"/>
      <c r="E46" s="23"/>
      <c r="F46" s="23"/>
      <c r="G46" s="24"/>
      <c r="H46" s="23"/>
      <c r="I46" s="25" t="str">
        <f aca="false">IF($A46="","",IF(OR($H46="确定",$H46="零金额"),SUMIFS($G$5:$G$104,$B$5:$B$104,$B46,$T$5:$T$104,"已签署")+SUMIFS($G$5:$G$104,$B$5:$B$104,$B46,$T$5:$T$104,"履行中")+SUMIFS($G$5:$G$104,$B$5:$B$104,$B46,$T$5:$T$104,"已结项")-IF(OR($T46="已签署",$T46="履行中",$T46="已结项"),N($G46),0),""))</f>
        <v/>
      </c>
      <c r="J46" s="25" t="str">
        <f aca="false">IF($A46="","",IF($H46="确定",IF($G46="","待补充",N($G46)+N($I46)),IF($H46="零金额",N($G46)+N($I46),IF($H46="不适用","不适用","待补充"))))</f>
        <v/>
      </c>
      <c r="K46" s="22"/>
      <c r="L46" s="26"/>
      <c r="M46" s="27"/>
      <c r="N46" s="27"/>
      <c r="O46" s="28"/>
      <c r="P46" s="23"/>
      <c r="Q46" s="29" t="str">
        <f aca="false">IF($A46="","",IF(OR($N46="",$P46=""),"",$N46-$P46))</f>
        <v/>
      </c>
      <c r="R46" s="23"/>
      <c r="S46" s="23"/>
      <c r="T46" s="23"/>
      <c r="U46" s="23"/>
      <c r="V46" s="23"/>
      <c r="W46" s="23"/>
      <c r="X46" s="26"/>
      <c r="Y46" s="23"/>
      <c r="Z46" s="23"/>
      <c r="AA46" s="23"/>
      <c r="AB46" s="23"/>
      <c r="AC46" s="30" t="str">
        <f aca="false">IF($A46="","",
IF(COUNTIF($A$5:$A$104,$A46)&gt;1,"错误：编号重复",
IF(OR($B46="",$K46="",$AG46="",AND($F46&lt;&gt;"NDA/保密",$O46=""),$C46="",$D46="",$E46="",$F46="",$H46="",$L46="",$M46="",$N46="",$R46="",$S46="",$T46="",$U46="",$V46="",$W46="",$X46="",$Y46="",$Z46="",$AA46="",$AB46=""),"待补充",
IF(OR(NOT(ISNUMBER($L46)),$L46&lt;=0,NOT(ISNUMBER($M46)),NOT(ISNUMBER($N46)),$N46&lt;$M46,AND($F46&lt;&gt;"NDA/保密",OR(NOT(ISNUMBER($O46)),$O46&lt;0,$O46&gt;1)),AND(OR($H46="确定",$H46="零金额"),NOT(ISNUMBER($G46))),AND($H46="确定",$G46=0),AND($H46="不适用",$G46&lt;&gt;"")),"错误：金额/期限/日期/比例",IF(AND(OR($H46="确定",$H46="零金额"),OR($G46="",$G46&lt;0)),"错误：金额",
IF(AND($H46="确定",$K46&lt;&gt;"CNY"),"人工判断（HOLD）：非人民币",
IF($H46="未确定","人工判断（HOLD）：金额未确定",
IF(AND($H46="不适用",$F46&lt;&gt;"NDA/保密"),"待补充：金额口径",
IF(AND($H46="零金额",$F46="NDA/保密"),"待补充：NDA 金额口径应为不适用",
IF(AND($H46="零金额",$F46&lt;&gt;"NDA/保密"),"人工判断（HOLD）：零金额对价",
IF(AND($H46&lt;&gt;"确定",$H46&lt;&gt;"零金额",$H46&lt;&gt;"不适用"),"错误：金额口径",
IF($Z46&lt;&gt;"无","暂停：存在未解除事项",
IF(AND($V46&lt;&gt;"无",$W46&lt;&gt;"已完成"),"暂停：专项未完成",
IF($AA46&lt;&gt;"是","暂停：批准条件未落实",
IF(AND($AB46&lt;&gt;"是",$AB46&lt;&gt;"不适用（未签署）"),"暂停：签署版不一致",
IF(OR($Y46="是",AND(OR($H46="确定",$H46="零金额"),N($J46)&gt;审批参数!$B$10)),"R3",
IF($O46&gt;审批参数!$B$14,"R3",
IF(OR(AND(OR($H46="确定",$H46="零金额"),N($J46)&gt;审批参数!$B$9),$X46&gt;0,$L46&gt;审批参数!$B$12,$O46&gt;审批参数!$B$11,$V46&lt;&gt;"无",$F46="SaaS采购"),"R2","R1"))))))))))))))))))</f>
        <v/>
      </c>
      <c r="AD46" s="31" t="str">
        <f aca="false">IF($A46="","",
IF(LEFT($AC46,2)="错误","检查输入",
IF(LEFT($AC46,2)="待补","缺少必填项或金额口径",
IF(LEFT($AC46,2)="人工","金额/币种需人工判断",
IF(LEFT($AC46,2)="暂停",MID($AC46,4,100),
TRIM(
IF(OR($Y46="是",AND(OR($H46="确定",$H46="零金额"),N($J46)&gt;审批参数!$B$10)),"金额或责任超R3线；","")
&amp;IF(AND(OR($H46="确定",$H46="零金额"),N($J46)&gt;审批参数!$B$9,N($J46)&lt;=审批参数!$B$10),"金额超R1上限；","")
&amp;IF($O46&gt;审批参数!$B$14,"预付款超50%；","")
&amp;IF($X46&gt;0,"存在最终采纳的实质偏离；","")
&amp;IF($L46&gt;审批参数!$B$12,"期限超12个月；","")
&amp;IF($O46&gt;审批参数!$B$11,"预付款超30%；","")
&amp;IF($V46&lt;&gt;"无","专项风险；","")
&amp;IF($F46="SaaS采购","SaaS采购（限定范围，R2）；","")
))))))</f>
        <v/>
      </c>
      <c r="AE46" s="31" t="str">
        <f aca="false">IF($A46="","",
IF(LEFT($AC46,2)="错误","修正后重算",
IF(LEFT($AC46,2)="待补","补齐后重算",
IF(LEFT($AC46,2)="人工","转人工判断，不得自动放行",
IF(LEFT($AC46,2)="暂停","解除暂停后重算",
IF($AC46="R3","完成R2审查后升级审批",
IF($AC46="R2","业务批准+法务审查+财务/专项意见，并核验签署授权",
"业务批准；涉及付款做财务核验；签署授权另查")))))))</f>
        <v/>
      </c>
      <c r="AF46" s="23"/>
      <c r="AG46" s="23"/>
      <c r="AH46" s="23"/>
      <c r="AI46" s="23"/>
      <c r="AJ46" s="23"/>
    </row>
    <row r="47" customFormat="false" ht="25.5" hidden="false" customHeight="true" outlineLevel="0" collapsed="false">
      <c r="A47" s="23"/>
      <c r="B47" s="23"/>
      <c r="C47" s="23"/>
      <c r="D47" s="23"/>
      <c r="E47" s="23"/>
      <c r="F47" s="23"/>
      <c r="G47" s="24"/>
      <c r="H47" s="23"/>
      <c r="I47" s="25" t="str">
        <f aca="false">IF($A47="","",IF(OR($H47="确定",$H47="零金额"),SUMIFS($G$5:$G$104,$B$5:$B$104,$B47,$T$5:$T$104,"已签署")+SUMIFS($G$5:$G$104,$B$5:$B$104,$B47,$T$5:$T$104,"履行中")+SUMIFS($G$5:$G$104,$B$5:$B$104,$B47,$T$5:$T$104,"已结项")-IF(OR($T47="已签署",$T47="履行中",$T47="已结项"),N($G47),0),""))</f>
        <v/>
      </c>
      <c r="J47" s="25" t="str">
        <f aca="false">IF($A47="","",IF($H47="确定",IF($G47="","待补充",N($G47)+N($I47)),IF($H47="零金额",N($G47)+N($I47),IF($H47="不适用","不适用","待补充"))))</f>
        <v/>
      </c>
      <c r="K47" s="22"/>
      <c r="L47" s="26"/>
      <c r="M47" s="27"/>
      <c r="N47" s="27"/>
      <c r="O47" s="28"/>
      <c r="P47" s="23"/>
      <c r="Q47" s="29" t="str">
        <f aca="false">IF($A47="","",IF(OR($N47="",$P47=""),"",$N47-$P47))</f>
        <v/>
      </c>
      <c r="R47" s="23"/>
      <c r="S47" s="23"/>
      <c r="T47" s="23"/>
      <c r="U47" s="23"/>
      <c r="V47" s="23"/>
      <c r="W47" s="23"/>
      <c r="X47" s="26"/>
      <c r="Y47" s="23"/>
      <c r="Z47" s="23"/>
      <c r="AA47" s="23"/>
      <c r="AB47" s="23"/>
      <c r="AC47" s="30" t="str">
        <f aca="false">IF($A47="","",
IF(COUNTIF($A$5:$A$104,$A47)&gt;1,"错误：编号重复",
IF(OR($B47="",$K47="",$AG47="",AND($F47&lt;&gt;"NDA/保密",$O47=""),$C47="",$D47="",$E47="",$F47="",$H47="",$L47="",$M47="",$N47="",$R47="",$S47="",$T47="",$U47="",$V47="",$W47="",$X47="",$Y47="",$Z47="",$AA47="",$AB47=""),"待补充",
IF(OR(NOT(ISNUMBER($L47)),$L47&lt;=0,NOT(ISNUMBER($M47)),NOT(ISNUMBER($N47)),$N47&lt;$M47,AND($F47&lt;&gt;"NDA/保密",OR(NOT(ISNUMBER($O47)),$O47&lt;0,$O47&gt;1)),AND(OR($H47="确定",$H47="零金额"),NOT(ISNUMBER($G47))),AND($H47="确定",$G47=0),AND($H47="不适用",$G47&lt;&gt;"")),"错误：金额/期限/日期/比例",IF(AND(OR($H47="确定",$H47="零金额"),OR($G47="",$G47&lt;0)),"错误：金额",
IF(AND($H47="确定",$K47&lt;&gt;"CNY"),"人工判断（HOLD）：非人民币",
IF($H47="未确定","人工判断（HOLD）：金额未确定",
IF(AND($H47="不适用",$F47&lt;&gt;"NDA/保密"),"待补充：金额口径",
IF(AND($H47="零金额",$F47="NDA/保密"),"待补充：NDA 金额口径应为不适用",
IF(AND($H47="零金额",$F47&lt;&gt;"NDA/保密"),"人工判断（HOLD）：零金额对价",
IF(AND($H47&lt;&gt;"确定",$H47&lt;&gt;"零金额",$H47&lt;&gt;"不适用"),"错误：金额口径",
IF($Z47&lt;&gt;"无","暂停：存在未解除事项",
IF(AND($V47&lt;&gt;"无",$W47&lt;&gt;"已完成"),"暂停：专项未完成",
IF($AA47&lt;&gt;"是","暂停：批准条件未落实",
IF(AND($AB47&lt;&gt;"是",$AB47&lt;&gt;"不适用（未签署）"),"暂停：签署版不一致",
IF(OR($Y47="是",AND(OR($H47="确定",$H47="零金额"),N($J47)&gt;审批参数!$B$10)),"R3",
IF($O47&gt;审批参数!$B$14,"R3",
IF(OR(AND(OR($H47="确定",$H47="零金额"),N($J47)&gt;审批参数!$B$9),$X47&gt;0,$L47&gt;审批参数!$B$12,$O47&gt;审批参数!$B$11,$V47&lt;&gt;"无",$F47="SaaS采购"),"R2","R1"))))))))))))))))))</f>
        <v/>
      </c>
      <c r="AD47" s="31" t="str">
        <f aca="false">IF($A47="","",
IF(LEFT($AC47,2)="错误","检查输入",
IF(LEFT($AC47,2)="待补","缺少必填项或金额口径",
IF(LEFT($AC47,2)="人工","金额/币种需人工判断",
IF(LEFT($AC47,2)="暂停",MID($AC47,4,100),
TRIM(
IF(OR($Y47="是",AND(OR($H47="确定",$H47="零金额"),N($J47)&gt;审批参数!$B$10)),"金额或责任超R3线；","")
&amp;IF(AND(OR($H47="确定",$H47="零金额"),N($J47)&gt;审批参数!$B$9,N($J47)&lt;=审批参数!$B$10),"金额超R1上限；","")
&amp;IF($O47&gt;审批参数!$B$14,"预付款超50%；","")
&amp;IF($X47&gt;0,"存在最终采纳的实质偏离；","")
&amp;IF($L47&gt;审批参数!$B$12,"期限超12个月；","")
&amp;IF($O47&gt;审批参数!$B$11,"预付款超30%；","")
&amp;IF($V47&lt;&gt;"无","专项风险；","")
&amp;IF($F47="SaaS采购","SaaS采购（限定范围，R2）；","")
))))))</f>
        <v/>
      </c>
      <c r="AE47" s="31" t="str">
        <f aca="false">IF($A47="","",
IF(LEFT($AC47,2)="错误","修正后重算",
IF(LEFT($AC47,2)="待补","补齐后重算",
IF(LEFT($AC47,2)="人工","转人工判断，不得自动放行",
IF(LEFT($AC47,2)="暂停","解除暂停后重算",
IF($AC47="R3","完成R2审查后升级审批",
IF($AC47="R2","业务批准+法务审查+财务/专项意见，并核验签署授权",
"业务批准；涉及付款做财务核验；签署授权另查")))))))</f>
        <v/>
      </c>
      <c r="AF47" s="23"/>
      <c r="AG47" s="23"/>
      <c r="AH47" s="23"/>
      <c r="AI47" s="23"/>
      <c r="AJ47" s="23"/>
    </row>
    <row r="48" customFormat="false" ht="25.5" hidden="false" customHeight="true" outlineLevel="0" collapsed="false">
      <c r="A48" s="23"/>
      <c r="B48" s="23"/>
      <c r="C48" s="23"/>
      <c r="D48" s="23"/>
      <c r="E48" s="23"/>
      <c r="F48" s="23"/>
      <c r="G48" s="24"/>
      <c r="H48" s="23"/>
      <c r="I48" s="25" t="str">
        <f aca="false">IF($A48="","",IF(OR($H48="确定",$H48="零金额"),SUMIFS($G$5:$G$104,$B$5:$B$104,$B48,$T$5:$T$104,"已签署")+SUMIFS($G$5:$G$104,$B$5:$B$104,$B48,$T$5:$T$104,"履行中")+SUMIFS($G$5:$G$104,$B$5:$B$104,$B48,$T$5:$T$104,"已结项")-IF(OR($T48="已签署",$T48="履行中",$T48="已结项"),N($G48),0),""))</f>
        <v/>
      </c>
      <c r="J48" s="25" t="str">
        <f aca="false">IF($A48="","",IF($H48="确定",IF($G48="","待补充",N($G48)+N($I48)),IF($H48="零金额",N($G48)+N($I48),IF($H48="不适用","不适用","待补充"))))</f>
        <v/>
      </c>
      <c r="K48" s="22"/>
      <c r="L48" s="26"/>
      <c r="M48" s="27"/>
      <c r="N48" s="27"/>
      <c r="O48" s="28"/>
      <c r="P48" s="23"/>
      <c r="Q48" s="29" t="str">
        <f aca="false">IF($A48="","",IF(OR($N48="",$P48=""),"",$N48-$P48))</f>
        <v/>
      </c>
      <c r="R48" s="23"/>
      <c r="S48" s="23"/>
      <c r="T48" s="23"/>
      <c r="U48" s="23"/>
      <c r="V48" s="23"/>
      <c r="W48" s="23"/>
      <c r="X48" s="26"/>
      <c r="Y48" s="23"/>
      <c r="Z48" s="23"/>
      <c r="AA48" s="23"/>
      <c r="AB48" s="23"/>
      <c r="AC48" s="30" t="str">
        <f aca="false">IF($A48="","",
IF(COUNTIF($A$5:$A$104,$A48)&gt;1,"错误：编号重复",
IF(OR($B48="",$K48="",$AG48="",AND($F48&lt;&gt;"NDA/保密",$O48=""),$C48="",$D48="",$E48="",$F48="",$H48="",$L48="",$M48="",$N48="",$R48="",$S48="",$T48="",$U48="",$V48="",$W48="",$X48="",$Y48="",$Z48="",$AA48="",$AB48=""),"待补充",
IF(OR(NOT(ISNUMBER($L48)),$L48&lt;=0,NOT(ISNUMBER($M48)),NOT(ISNUMBER($N48)),$N48&lt;$M48,AND($F48&lt;&gt;"NDA/保密",OR(NOT(ISNUMBER($O48)),$O48&lt;0,$O48&gt;1)),AND(OR($H48="确定",$H48="零金额"),NOT(ISNUMBER($G48))),AND($H48="确定",$G48=0),AND($H48="不适用",$G48&lt;&gt;"")),"错误：金额/期限/日期/比例",IF(AND(OR($H48="确定",$H48="零金额"),OR($G48="",$G48&lt;0)),"错误：金额",
IF(AND($H48="确定",$K48&lt;&gt;"CNY"),"人工判断（HOLD）：非人民币",
IF($H48="未确定","人工判断（HOLD）：金额未确定",
IF(AND($H48="不适用",$F48&lt;&gt;"NDA/保密"),"待补充：金额口径",
IF(AND($H48="零金额",$F48="NDA/保密"),"待补充：NDA 金额口径应为不适用",
IF(AND($H48="零金额",$F48&lt;&gt;"NDA/保密"),"人工判断（HOLD）：零金额对价",
IF(AND($H48&lt;&gt;"确定",$H48&lt;&gt;"零金额",$H48&lt;&gt;"不适用"),"错误：金额口径",
IF($Z48&lt;&gt;"无","暂停：存在未解除事项",
IF(AND($V48&lt;&gt;"无",$W48&lt;&gt;"已完成"),"暂停：专项未完成",
IF($AA48&lt;&gt;"是","暂停：批准条件未落实",
IF(AND($AB48&lt;&gt;"是",$AB48&lt;&gt;"不适用（未签署）"),"暂停：签署版不一致",
IF(OR($Y48="是",AND(OR($H48="确定",$H48="零金额"),N($J48)&gt;审批参数!$B$10)),"R3",
IF($O48&gt;审批参数!$B$14,"R3",
IF(OR(AND(OR($H48="确定",$H48="零金额"),N($J48)&gt;审批参数!$B$9),$X48&gt;0,$L48&gt;审批参数!$B$12,$O48&gt;审批参数!$B$11,$V48&lt;&gt;"无",$F48="SaaS采购"),"R2","R1"))))))))))))))))))</f>
        <v/>
      </c>
      <c r="AD48" s="31" t="str">
        <f aca="false">IF($A48="","",
IF(LEFT($AC48,2)="错误","检查输入",
IF(LEFT($AC48,2)="待补","缺少必填项或金额口径",
IF(LEFT($AC48,2)="人工","金额/币种需人工判断",
IF(LEFT($AC48,2)="暂停",MID($AC48,4,100),
TRIM(
IF(OR($Y48="是",AND(OR($H48="确定",$H48="零金额"),N($J48)&gt;审批参数!$B$10)),"金额或责任超R3线；","")
&amp;IF(AND(OR($H48="确定",$H48="零金额"),N($J48)&gt;审批参数!$B$9,N($J48)&lt;=审批参数!$B$10),"金额超R1上限；","")
&amp;IF($O48&gt;审批参数!$B$14,"预付款超50%；","")
&amp;IF($X48&gt;0,"存在最终采纳的实质偏离；","")
&amp;IF($L48&gt;审批参数!$B$12,"期限超12个月；","")
&amp;IF($O48&gt;审批参数!$B$11,"预付款超30%；","")
&amp;IF($V48&lt;&gt;"无","专项风险；","")
&amp;IF($F48="SaaS采购","SaaS采购（限定范围，R2）；","")
))))))</f>
        <v/>
      </c>
      <c r="AE48" s="31" t="str">
        <f aca="false">IF($A48="","",
IF(LEFT($AC48,2)="错误","修正后重算",
IF(LEFT($AC48,2)="待补","补齐后重算",
IF(LEFT($AC48,2)="人工","转人工判断，不得自动放行",
IF(LEFT($AC48,2)="暂停","解除暂停后重算",
IF($AC48="R3","完成R2审查后升级审批",
IF($AC48="R2","业务批准+法务审查+财务/专项意见，并核验签署授权",
"业务批准；涉及付款做财务核验；签署授权另查")))))))</f>
        <v/>
      </c>
      <c r="AF48" s="23"/>
      <c r="AG48" s="23"/>
      <c r="AH48" s="23"/>
      <c r="AI48" s="23"/>
      <c r="AJ48" s="23"/>
    </row>
    <row r="49" customFormat="false" ht="25.5" hidden="false" customHeight="true" outlineLevel="0" collapsed="false">
      <c r="A49" s="23"/>
      <c r="B49" s="23"/>
      <c r="C49" s="23"/>
      <c r="D49" s="23"/>
      <c r="E49" s="23"/>
      <c r="F49" s="23"/>
      <c r="G49" s="24"/>
      <c r="H49" s="23"/>
      <c r="I49" s="25" t="str">
        <f aca="false">IF($A49="","",IF(OR($H49="确定",$H49="零金额"),SUMIFS($G$5:$G$104,$B$5:$B$104,$B49,$T$5:$T$104,"已签署")+SUMIFS($G$5:$G$104,$B$5:$B$104,$B49,$T$5:$T$104,"履行中")+SUMIFS($G$5:$G$104,$B$5:$B$104,$B49,$T$5:$T$104,"已结项")-IF(OR($T49="已签署",$T49="履行中",$T49="已结项"),N($G49),0),""))</f>
        <v/>
      </c>
      <c r="J49" s="25" t="str">
        <f aca="false">IF($A49="","",IF($H49="确定",IF($G49="","待补充",N($G49)+N($I49)),IF($H49="零金额",N($G49)+N($I49),IF($H49="不适用","不适用","待补充"))))</f>
        <v/>
      </c>
      <c r="K49" s="22"/>
      <c r="L49" s="26"/>
      <c r="M49" s="27"/>
      <c r="N49" s="27"/>
      <c r="O49" s="28"/>
      <c r="P49" s="23"/>
      <c r="Q49" s="29" t="str">
        <f aca="false">IF($A49="","",IF(OR($N49="",$P49=""),"",$N49-$P49))</f>
        <v/>
      </c>
      <c r="R49" s="23"/>
      <c r="S49" s="23"/>
      <c r="T49" s="23"/>
      <c r="U49" s="23"/>
      <c r="V49" s="23"/>
      <c r="W49" s="23"/>
      <c r="X49" s="26"/>
      <c r="Y49" s="23"/>
      <c r="Z49" s="23"/>
      <c r="AA49" s="23"/>
      <c r="AB49" s="23"/>
      <c r="AC49" s="30" t="str">
        <f aca="false">IF($A49="","",
IF(COUNTIF($A$5:$A$104,$A49)&gt;1,"错误：编号重复",
IF(OR($B49="",$K49="",$AG49="",AND($F49&lt;&gt;"NDA/保密",$O49=""),$C49="",$D49="",$E49="",$F49="",$H49="",$L49="",$M49="",$N49="",$R49="",$S49="",$T49="",$U49="",$V49="",$W49="",$X49="",$Y49="",$Z49="",$AA49="",$AB49=""),"待补充",
IF(OR(NOT(ISNUMBER($L49)),$L49&lt;=0,NOT(ISNUMBER($M49)),NOT(ISNUMBER($N49)),$N49&lt;$M49,AND($F49&lt;&gt;"NDA/保密",OR(NOT(ISNUMBER($O49)),$O49&lt;0,$O49&gt;1)),AND(OR($H49="确定",$H49="零金额"),NOT(ISNUMBER($G49))),AND($H49="确定",$G49=0),AND($H49="不适用",$G49&lt;&gt;"")),"错误：金额/期限/日期/比例",IF(AND(OR($H49="确定",$H49="零金额"),OR($G49="",$G49&lt;0)),"错误：金额",
IF(AND($H49="确定",$K49&lt;&gt;"CNY"),"人工判断（HOLD）：非人民币",
IF($H49="未确定","人工判断（HOLD）：金额未确定",
IF(AND($H49="不适用",$F49&lt;&gt;"NDA/保密"),"待补充：金额口径",
IF(AND($H49="零金额",$F49="NDA/保密"),"待补充：NDA 金额口径应为不适用",
IF(AND($H49="零金额",$F49&lt;&gt;"NDA/保密"),"人工判断（HOLD）：零金额对价",
IF(AND($H49&lt;&gt;"确定",$H49&lt;&gt;"零金额",$H49&lt;&gt;"不适用"),"错误：金额口径",
IF($Z49&lt;&gt;"无","暂停：存在未解除事项",
IF(AND($V49&lt;&gt;"无",$W49&lt;&gt;"已完成"),"暂停：专项未完成",
IF($AA49&lt;&gt;"是","暂停：批准条件未落实",
IF(AND($AB49&lt;&gt;"是",$AB49&lt;&gt;"不适用（未签署）"),"暂停：签署版不一致",
IF(OR($Y49="是",AND(OR($H49="确定",$H49="零金额"),N($J49)&gt;审批参数!$B$10)),"R3",
IF($O49&gt;审批参数!$B$14,"R3",
IF(OR(AND(OR($H49="确定",$H49="零金额"),N($J49)&gt;审批参数!$B$9),$X49&gt;0,$L49&gt;审批参数!$B$12,$O49&gt;审批参数!$B$11,$V49&lt;&gt;"无",$F49="SaaS采购"),"R2","R1"))))))))))))))))))</f>
        <v/>
      </c>
      <c r="AD49" s="31" t="str">
        <f aca="false">IF($A49="","",
IF(LEFT($AC49,2)="错误","检查输入",
IF(LEFT($AC49,2)="待补","缺少必填项或金额口径",
IF(LEFT($AC49,2)="人工","金额/币种需人工判断",
IF(LEFT($AC49,2)="暂停",MID($AC49,4,100),
TRIM(
IF(OR($Y49="是",AND(OR($H49="确定",$H49="零金额"),N($J49)&gt;审批参数!$B$10)),"金额或责任超R3线；","")
&amp;IF(AND(OR($H49="确定",$H49="零金额"),N($J49)&gt;审批参数!$B$9,N($J49)&lt;=审批参数!$B$10),"金额超R1上限；","")
&amp;IF($O49&gt;审批参数!$B$14,"预付款超50%；","")
&amp;IF($X49&gt;0,"存在最终采纳的实质偏离；","")
&amp;IF($L49&gt;审批参数!$B$12,"期限超12个月；","")
&amp;IF($O49&gt;审批参数!$B$11,"预付款超30%；","")
&amp;IF($V49&lt;&gt;"无","专项风险；","")
&amp;IF($F49="SaaS采购","SaaS采购（限定范围，R2）；","")
))))))</f>
        <v/>
      </c>
      <c r="AE49" s="31" t="str">
        <f aca="false">IF($A49="","",
IF(LEFT($AC49,2)="错误","修正后重算",
IF(LEFT($AC49,2)="待补","补齐后重算",
IF(LEFT($AC49,2)="人工","转人工判断，不得自动放行",
IF(LEFT($AC49,2)="暂停","解除暂停后重算",
IF($AC49="R3","完成R2审查后升级审批",
IF($AC49="R2","业务批准+法务审查+财务/专项意见，并核验签署授权",
"业务批准；涉及付款做财务核验；签署授权另查")))))))</f>
        <v/>
      </c>
      <c r="AF49" s="23"/>
      <c r="AG49" s="23"/>
      <c r="AH49" s="23"/>
      <c r="AI49" s="23"/>
      <c r="AJ49" s="23"/>
    </row>
    <row r="50" customFormat="false" ht="25.5" hidden="false" customHeight="true" outlineLevel="0" collapsed="false">
      <c r="A50" s="23"/>
      <c r="B50" s="23"/>
      <c r="C50" s="23"/>
      <c r="D50" s="23"/>
      <c r="E50" s="23"/>
      <c r="F50" s="23"/>
      <c r="G50" s="24"/>
      <c r="H50" s="23"/>
      <c r="I50" s="25" t="str">
        <f aca="false">IF($A50="","",IF(OR($H50="确定",$H50="零金额"),SUMIFS($G$5:$G$104,$B$5:$B$104,$B50,$T$5:$T$104,"已签署")+SUMIFS($G$5:$G$104,$B$5:$B$104,$B50,$T$5:$T$104,"履行中")+SUMIFS($G$5:$G$104,$B$5:$B$104,$B50,$T$5:$T$104,"已结项")-IF(OR($T50="已签署",$T50="履行中",$T50="已结项"),N($G50),0),""))</f>
        <v/>
      </c>
      <c r="J50" s="25" t="str">
        <f aca="false">IF($A50="","",IF($H50="确定",IF($G50="","待补充",N($G50)+N($I50)),IF($H50="零金额",N($G50)+N($I50),IF($H50="不适用","不适用","待补充"))))</f>
        <v/>
      </c>
      <c r="K50" s="22"/>
      <c r="L50" s="26"/>
      <c r="M50" s="27"/>
      <c r="N50" s="27"/>
      <c r="O50" s="28"/>
      <c r="P50" s="23"/>
      <c r="Q50" s="29" t="str">
        <f aca="false">IF($A50="","",IF(OR($N50="",$P50=""),"",$N50-$P50))</f>
        <v/>
      </c>
      <c r="R50" s="23"/>
      <c r="S50" s="23"/>
      <c r="T50" s="23"/>
      <c r="U50" s="23"/>
      <c r="V50" s="23"/>
      <c r="W50" s="23"/>
      <c r="X50" s="26"/>
      <c r="Y50" s="23"/>
      <c r="Z50" s="23"/>
      <c r="AA50" s="23"/>
      <c r="AB50" s="23"/>
      <c r="AC50" s="30" t="str">
        <f aca="false">IF($A50="","",
IF(COUNTIF($A$5:$A$104,$A50)&gt;1,"错误：编号重复",
IF(OR($B50="",$K50="",$AG50="",AND($F50&lt;&gt;"NDA/保密",$O50=""),$C50="",$D50="",$E50="",$F50="",$H50="",$L50="",$M50="",$N50="",$R50="",$S50="",$T50="",$U50="",$V50="",$W50="",$X50="",$Y50="",$Z50="",$AA50="",$AB50=""),"待补充",
IF(OR(NOT(ISNUMBER($L50)),$L50&lt;=0,NOT(ISNUMBER($M50)),NOT(ISNUMBER($N50)),$N50&lt;$M50,AND($F50&lt;&gt;"NDA/保密",OR(NOT(ISNUMBER($O50)),$O50&lt;0,$O50&gt;1)),AND(OR($H50="确定",$H50="零金额"),NOT(ISNUMBER($G50))),AND($H50="确定",$G50=0),AND($H50="不适用",$G50&lt;&gt;"")),"错误：金额/期限/日期/比例",IF(AND(OR($H50="确定",$H50="零金额"),OR($G50="",$G50&lt;0)),"错误：金额",
IF(AND($H50="确定",$K50&lt;&gt;"CNY"),"人工判断（HOLD）：非人民币",
IF($H50="未确定","人工判断（HOLD）：金额未确定",
IF(AND($H50="不适用",$F50&lt;&gt;"NDA/保密"),"待补充：金额口径",
IF(AND($H50="零金额",$F50="NDA/保密"),"待补充：NDA 金额口径应为不适用",
IF(AND($H50="零金额",$F50&lt;&gt;"NDA/保密"),"人工判断（HOLD）：零金额对价",
IF(AND($H50&lt;&gt;"确定",$H50&lt;&gt;"零金额",$H50&lt;&gt;"不适用"),"错误：金额口径",
IF($Z50&lt;&gt;"无","暂停：存在未解除事项",
IF(AND($V50&lt;&gt;"无",$W50&lt;&gt;"已完成"),"暂停：专项未完成",
IF($AA50&lt;&gt;"是","暂停：批准条件未落实",
IF(AND($AB50&lt;&gt;"是",$AB50&lt;&gt;"不适用（未签署）"),"暂停：签署版不一致",
IF(OR($Y50="是",AND(OR($H50="确定",$H50="零金额"),N($J50)&gt;审批参数!$B$10)),"R3",
IF($O50&gt;审批参数!$B$14,"R3",
IF(OR(AND(OR($H50="确定",$H50="零金额"),N($J50)&gt;审批参数!$B$9),$X50&gt;0,$L50&gt;审批参数!$B$12,$O50&gt;审批参数!$B$11,$V50&lt;&gt;"无",$F50="SaaS采购"),"R2","R1"))))))))))))))))))</f>
        <v/>
      </c>
      <c r="AD50" s="31" t="str">
        <f aca="false">IF($A50="","",
IF(LEFT($AC50,2)="错误","检查输入",
IF(LEFT($AC50,2)="待补","缺少必填项或金额口径",
IF(LEFT($AC50,2)="人工","金额/币种需人工判断",
IF(LEFT($AC50,2)="暂停",MID($AC50,4,100),
TRIM(
IF(OR($Y50="是",AND(OR($H50="确定",$H50="零金额"),N($J50)&gt;审批参数!$B$10)),"金额或责任超R3线；","")
&amp;IF(AND(OR($H50="确定",$H50="零金额"),N($J50)&gt;审批参数!$B$9,N($J50)&lt;=审批参数!$B$10),"金额超R1上限；","")
&amp;IF($O50&gt;审批参数!$B$14,"预付款超50%；","")
&amp;IF($X50&gt;0,"存在最终采纳的实质偏离；","")
&amp;IF($L50&gt;审批参数!$B$12,"期限超12个月；","")
&amp;IF($O50&gt;审批参数!$B$11,"预付款超30%；","")
&amp;IF($V50&lt;&gt;"无","专项风险；","")
&amp;IF($F50="SaaS采购","SaaS采购（限定范围，R2）；","")
))))))</f>
        <v/>
      </c>
      <c r="AE50" s="31" t="str">
        <f aca="false">IF($A50="","",
IF(LEFT($AC50,2)="错误","修正后重算",
IF(LEFT($AC50,2)="待补","补齐后重算",
IF(LEFT($AC50,2)="人工","转人工判断，不得自动放行",
IF(LEFT($AC50,2)="暂停","解除暂停后重算",
IF($AC50="R3","完成R2审查后升级审批",
IF($AC50="R2","业务批准+法务审查+财务/专项意见，并核验签署授权",
"业务批准；涉及付款做财务核验；签署授权另查")))))))</f>
        <v/>
      </c>
      <c r="AF50" s="23"/>
      <c r="AG50" s="23"/>
      <c r="AH50" s="23"/>
      <c r="AI50" s="23"/>
      <c r="AJ50" s="23"/>
    </row>
    <row r="51" customFormat="false" ht="25.5" hidden="false" customHeight="true" outlineLevel="0" collapsed="false">
      <c r="A51" s="23"/>
      <c r="B51" s="23"/>
      <c r="C51" s="23"/>
      <c r="D51" s="23"/>
      <c r="E51" s="23"/>
      <c r="F51" s="23"/>
      <c r="G51" s="24"/>
      <c r="H51" s="23"/>
      <c r="I51" s="25" t="str">
        <f aca="false">IF($A51="","",IF(OR($H51="确定",$H51="零金额"),SUMIFS($G$5:$G$104,$B$5:$B$104,$B51,$T$5:$T$104,"已签署")+SUMIFS($G$5:$G$104,$B$5:$B$104,$B51,$T$5:$T$104,"履行中")+SUMIFS($G$5:$G$104,$B$5:$B$104,$B51,$T$5:$T$104,"已结项")-IF(OR($T51="已签署",$T51="履行中",$T51="已结项"),N($G51),0),""))</f>
        <v/>
      </c>
      <c r="J51" s="25" t="str">
        <f aca="false">IF($A51="","",IF($H51="确定",IF($G51="","待补充",N($G51)+N($I51)),IF($H51="零金额",N($G51)+N($I51),IF($H51="不适用","不适用","待补充"))))</f>
        <v/>
      </c>
      <c r="K51" s="22"/>
      <c r="L51" s="26"/>
      <c r="M51" s="27"/>
      <c r="N51" s="27"/>
      <c r="O51" s="28"/>
      <c r="P51" s="23"/>
      <c r="Q51" s="29" t="str">
        <f aca="false">IF($A51="","",IF(OR($N51="",$P51=""),"",$N51-$P51))</f>
        <v/>
      </c>
      <c r="R51" s="23"/>
      <c r="S51" s="23"/>
      <c r="T51" s="23"/>
      <c r="U51" s="23"/>
      <c r="V51" s="23"/>
      <c r="W51" s="23"/>
      <c r="X51" s="26"/>
      <c r="Y51" s="23"/>
      <c r="Z51" s="23"/>
      <c r="AA51" s="23"/>
      <c r="AB51" s="23"/>
      <c r="AC51" s="30" t="str">
        <f aca="false">IF($A51="","",
IF(COUNTIF($A$5:$A$104,$A51)&gt;1,"错误：编号重复",
IF(OR($B51="",$K51="",$AG51="",AND($F51&lt;&gt;"NDA/保密",$O51=""),$C51="",$D51="",$E51="",$F51="",$H51="",$L51="",$M51="",$N51="",$R51="",$S51="",$T51="",$U51="",$V51="",$W51="",$X51="",$Y51="",$Z51="",$AA51="",$AB51=""),"待补充",
IF(OR(NOT(ISNUMBER($L51)),$L51&lt;=0,NOT(ISNUMBER($M51)),NOT(ISNUMBER($N51)),$N51&lt;$M51,AND($F51&lt;&gt;"NDA/保密",OR(NOT(ISNUMBER($O51)),$O51&lt;0,$O51&gt;1)),AND(OR($H51="确定",$H51="零金额"),NOT(ISNUMBER($G51))),AND($H51="确定",$G51=0),AND($H51="不适用",$G51&lt;&gt;"")),"错误：金额/期限/日期/比例",IF(AND(OR($H51="确定",$H51="零金额"),OR($G51="",$G51&lt;0)),"错误：金额",
IF(AND($H51="确定",$K51&lt;&gt;"CNY"),"人工判断（HOLD）：非人民币",
IF($H51="未确定","人工判断（HOLD）：金额未确定",
IF(AND($H51="不适用",$F51&lt;&gt;"NDA/保密"),"待补充：金额口径",
IF(AND($H51="零金额",$F51="NDA/保密"),"待补充：NDA 金额口径应为不适用",
IF(AND($H51="零金额",$F51&lt;&gt;"NDA/保密"),"人工判断（HOLD）：零金额对价",
IF(AND($H51&lt;&gt;"确定",$H51&lt;&gt;"零金额",$H51&lt;&gt;"不适用"),"错误：金额口径",
IF($Z51&lt;&gt;"无","暂停：存在未解除事项",
IF(AND($V51&lt;&gt;"无",$W51&lt;&gt;"已完成"),"暂停：专项未完成",
IF($AA51&lt;&gt;"是","暂停：批准条件未落实",
IF(AND($AB51&lt;&gt;"是",$AB51&lt;&gt;"不适用（未签署）"),"暂停：签署版不一致",
IF(OR($Y51="是",AND(OR($H51="确定",$H51="零金额"),N($J51)&gt;审批参数!$B$10)),"R3",
IF($O51&gt;审批参数!$B$14,"R3",
IF(OR(AND(OR($H51="确定",$H51="零金额"),N($J51)&gt;审批参数!$B$9),$X51&gt;0,$L51&gt;审批参数!$B$12,$O51&gt;审批参数!$B$11,$V51&lt;&gt;"无",$F51="SaaS采购"),"R2","R1"))))))))))))))))))</f>
        <v/>
      </c>
      <c r="AD51" s="31" t="str">
        <f aca="false">IF($A51="","",
IF(LEFT($AC51,2)="错误","检查输入",
IF(LEFT($AC51,2)="待补","缺少必填项或金额口径",
IF(LEFT($AC51,2)="人工","金额/币种需人工判断",
IF(LEFT($AC51,2)="暂停",MID($AC51,4,100),
TRIM(
IF(OR($Y51="是",AND(OR($H51="确定",$H51="零金额"),N($J51)&gt;审批参数!$B$10)),"金额或责任超R3线；","")
&amp;IF(AND(OR($H51="确定",$H51="零金额"),N($J51)&gt;审批参数!$B$9,N($J51)&lt;=审批参数!$B$10),"金额超R1上限；","")
&amp;IF($O51&gt;审批参数!$B$14,"预付款超50%；","")
&amp;IF($X51&gt;0,"存在最终采纳的实质偏离；","")
&amp;IF($L51&gt;审批参数!$B$12,"期限超12个月；","")
&amp;IF($O51&gt;审批参数!$B$11,"预付款超30%；","")
&amp;IF($V51&lt;&gt;"无","专项风险；","")
&amp;IF($F51="SaaS采购","SaaS采购（限定范围，R2）；","")
))))))</f>
        <v/>
      </c>
      <c r="AE51" s="31" t="str">
        <f aca="false">IF($A51="","",
IF(LEFT($AC51,2)="错误","修正后重算",
IF(LEFT($AC51,2)="待补","补齐后重算",
IF(LEFT($AC51,2)="人工","转人工判断，不得自动放行",
IF(LEFT($AC51,2)="暂停","解除暂停后重算",
IF($AC51="R3","完成R2审查后升级审批",
IF($AC51="R2","业务批准+法务审查+财务/专项意见，并核验签署授权",
"业务批准；涉及付款做财务核验；签署授权另查")))))))</f>
        <v/>
      </c>
      <c r="AF51" s="23"/>
      <c r="AG51" s="23"/>
      <c r="AH51" s="23"/>
      <c r="AI51" s="23"/>
      <c r="AJ51" s="23"/>
    </row>
    <row r="52" customFormat="false" ht="25.5" hidden="false" customHeight="true" outlineLevel="0" collapsed="false">
      <c r="A52" s="23"/>
      <c r="B52" s="23"/>
      <c r="C52" s="23"/>
      <c r="D52" s="23"/>
      <c r="E52" s="23"/>
      <c r="F52" s="23"/>
      <c r="G52" s="24"/>
      <c r="H52" s="23"/>
      <c r="I52" s="25" t="str">
        <f aca="false">IF($A52="","",IF(OR($H52="确定",$H52="零金额"),SUMIFS($G$5:$G$104,$B$5:$B$104,$B52,$T$5:$T$104,"已签署")+SUMIFS($G$5:$G$104,$B$5:$B$104,$B52,$T$5:$T$104,"履行中")+SUMIFS($G$5:$G$104,$B$5:$B$104,$B52,$T$5:$T$104,"已结项")-IF(OR($T52="已签署",$T52="履行中",$T52="已结项"),N($G52),0),""))</f>
        <v/>
      </c>
      <c r="J52" s="25" t="str">
        <f aca="false">IF($A52="","",IF($H52="确定",IF($G52="","待补充",N($G52)+N($I52)),IF($H52="零金额",N($G52)+N($I52),IF($H52="不适用","不适用","待补充"))))</f>
        <v/>
      </c>
      <c r="K52" s="22"/>
      <c r="L52" s="26"/>
      <c r="M52" s="27"/>
      <c r="N52" s="27"/>
      <c r="O52" s="28"/>
      <c r="P52" s="23"/>
      <c r="Q52" s="29" t="str">
        <f aca="false">IF($A52="","",IF(OR($N52="",$P52=""),"",$N52-$P52))</f>
        <v/>
      </c>
      <c r="R52" s="23"/>
      <c r="S52" s="23"/>
      <c r="T52" s="23"/>
      <c r="U52" s="23"/>
      <c r="V52" s="23"/>
      <c r="W52" s="23"/>
      <c r="X52" s="26"/>
      <c r="Y52" s="23"/>
      <c r="Z52" s="23"/>
      <c r="AA52" s="23"/>
      <c r="AB52" s="23"/>
      <c r="AC52" s="30" t="str">
        <f aca="false">IF($A52="","",
IF(COUNTIF($A$5:$A$104,$A52)&gt;1,"错误：编号重复",
IF(OR($B52="",$K52="",$AG52="",AND($F52&lt;&gt;"NDA/保密",$O52=""),$C52="",$D52="",$E52="",$F52="",$H52="",$L52="",$M52="",$N52="",$R52="",$S52="",$T52="",$U52="",$V52="",$W52="",$X52="",$Y52="",$Z52="",$AA52="",$AB52=""),"待补充",
IF(OR(NOT(ISNUMBER($L52)),$L52&lt;=0,NOT(ISNUMBER($M52)),NOT(ISNUMBER($N52)),$N52&lt;$M52,AND($F52&lt;&gt;"NDA/保密",OR(NOT(ISNUMBER($O52)),$O52&lt;0,$O52&gt;1)),AND(OR($H52="确定",$H52="零金额"),NOT(ISNUMBER($G52))),AND($H52="确定",$G52=0),AND($H52="不适用",$G52&lt;&gt;"")),"错误：金额/期限/日期/比例",IF(AND(OR($H52="确定",$H52="零金额"),OR($G52="",$G52&lt;0)),"错误：金额",
IF(AND($H52="确定",$K52&lt;&gt;"CNY"),"人工判断（HOLD）：非人民币",
IF($H52="未确定","人工判断（HOLD）：金额未确定",
IF(AND($H52="不适用",$F52&lt;&gt;"NDA/保密"),"待补充：金额口径",
IF(AND($H52="零金额",$F52="NDA/保密"),"待补充：NDA 金额口径应为不适用",
IF(AND($H52="零金额",$F52&lt;&gt;"NDA/保密"),"人工判断（HOLD）：零金额对价",
IF(AND($H52&lt;&gt;"确定",$H52&lt;&gt;"零金额",$H52&lt;&gt;"不适用"),"错误：金额口径",
IF($Z52&lt;&gt;"无","暂停：存在未解除事项",
IF(AND($V52&lt;&gt;"无",$W52&lt;&gt;"已完成"),"暂停：专项未完成",
IF($AA52&lt;&gt;"是","暂停：批准条件未落实",
IF(AND($AB52&lt;&gt;"是",$AB52&lt;&gt;"不适用（未签署）"),"暂停：签署版不一致",
IF(OR($Y52="是",AND(OR($H52="确定",$H52="零金额"),N($J52)&gt;审批参数!$B$10)),"R3",
IF($O52&gt;审批参数!$B$14,"R3",
IF(OR(AND(OR($H52="确定",$H52="零金额"),N($J52)&gt;审批参数!$B$9),$X52&gt;0,$L52&gt;审批参数!$B$12,$O52&gt;审批参数!$B$11,$V52&lt;&gt;"无",$F52="SaaS采购"),"R2","R1"))))))))))))))))))</f>
        <v/>
      </c>
      <c r="AD52" s="31" t="str">
        <f aca="false">IF($A52="","",
IF(LEFT($AC52,2)="错误","检查输入",
IF(LEFT($AC52,2)="待补","缺少必填项或金额口径",
IF(LEFT($AC52,2)="人工","金额/币种需人工判断",
IF(LEFT($AC52,2)="暂停",MID($AC52,4,100),
TRIM(
IF(OR($Y52="是",AND(OR($H52="确定",$H52="零金额"),N($J52)&gt;审批参数!$B$10)),"金额或责任超R3线；","")
&amp;IF(AND(OR($H52="确定",$H52="零金额"),N($J52)&gt;审批参数!$B$9,N($J52)&lt;=审批参数!$B$10),"金额超R1上限；","")
&amp;IF($O52&gt;审批参数!$B$14,"预付款超50%；","")
&amp;IF($X52&gt;0,"存在最终采纳的实质偏离；","")
&amp;IF($L52&gt;审批参数!$B$12,"期限超12个月；","")
&amp;IF($O52&gt;审批参数!$B$11,"预付款超30%；","")
&amp;IF($V52&lt;&gt;"无","专项风险；","")
&amp;IF($F52="SaaS采购","SaaS采购（限定范围，R2）；","")
))))))</f>
        <v/>
      </c>
      <c r="AE52" s="31" t="str">
        <f aca="false">IF($A52="","",
IF(LEFT($AC52,2)="错误","修正后重算",
IF(LEFT($AC52,2)="待补","补齐后重算",
IF(LEFT($AC52,2)="人工","转人工判断，不得自动放行",
IF(LEFT($AC52,2)="暂停","解除暂停后重算",
IF($AC52="R3","完成R2审查后升级审批",
IF($AC52="R2","业务批准+法务审查+财务/专项意见，并核验签署授权",
"业务批准；涉及付款做财务核验；签署授权另查")))))))</f>
        <v/>
      </c>
      <c r="AF52" s="23"/>
      <c r="AG52" s="23"/>
      <c r="AH52" s="23"/>
      <c r="AI52" s="23"/>
      <c r="AJ52" s="23"/>
    </row>
    <row r="53" customFormat="false" ht="25.5" hidden="false" customHeight="true" outlineLevel="0" collapsed="false">
      <c r="A53" s="23"/>
      <c r="B53" s="23"/>
      <c r="C53" s="23"/>
      <c r="D53" s="23"/>
      <c r="E53" s="23"/>
      <c r="F53" s="23"/>
      <c r="G53" s="24"/>
      <c r="H53" s="23"/>
      <c r="I53" s="25" t="str">
        <f aca="false">IF($A53="","",IF(OR($H53="确定",$H53="零金额"),SUMIFS($G$5:$G$104,$B$5:$B$104,$B53,$T$5:$T$104,"已签署")+SUMIFS($G$5:$G$104,$B$5:$B$104,$B53,$T$5:$T$104,"履行中")+SUMIFS($G$5:$G$104,$B$5:$B$104,$B53,$T$5:$T$104,"已结项")-IF(OR($T53="已签署",$T53="履行中",$T53="已结项"),N($G53),0),""))</f>
        <v/>
      </c>
      <c r="J53" s="25" t="str">
        <f aca="false">IF($A53="","",IF($H53="确定",IF($G53="","待补充",N($G53)+N($I53)),IF($H53="零金额",N($G53)+N($I53),IF($H53="不适用","不适用","待补充"))))</f>
        <v/>
      </c>
      <c r="K53" s="22"/>
      <c r="L53" s="26"/>
      <c r="M53" s="27"/>
      <c r="N53" s="27"/>
      <c r="O53" s="28"/>
      <c r="P53" s="23"/>
      <c r="Q53" s="29" t="str">
        <f aca="false">IF($A53="","",IF(OR($N53="",$P53=""),"",$N53-$P53))</f>
        <v/>
      </c>
      <c r="R53" s="23"/>
      <c r="S53" s="23"/>
      <c r="T53" s="23"/>
      <c r="U53" s="23"/>
      <c r="V53" s="23"/>
      <c r="W53" s="23"/>
      <c r="X53" s="26"/>
      <c r="Y53" s="23"/>
      <c r="Z53" s="23"/>
      <c r="AA53" s="23"/>
      <c r="AB53" s="23"/>
      <c r="AC53" s="30" t="str">
        <f aca="false">IF($A53="","",
IF(COUNTIF($A$5:$A$104,$A53)&gt;1,"错误：编号重复",
IF(OR($B53="",$K53="",$AG53="",AND($F53&lt;&gt;"NDA/保密",$O53=""),$C53="",$D53="",$E53="",$F53="",$H53="",$L53="",$M53="",$N53="",$R53="",$S53="",$T53="",$U53="",$V53="",$W53="",$X53="",$Y53="",$Z53="",$AA53="",$AB53=""),"待补充",
IF(OR(NOT(ISNUMBER($L53)),$L53&lt;=0,NOT(ISNUMBER($M53)),NOT(ISNUMBER($N53)),$N53&lt;$M53,AND($F53&lt;&gt;"NDA/保密",OR(NOT(ISNUMBER($O53)),$O53&lt;0,$O53&gt;1)),AND(OR($H53="确定",$H53="零金额"),NOT(ISNUMBER($G53))),AND($H53="确定",$G53=0),AND($H53="不适用",$G53&lt;&gt;"")),"错误：金额/期限/日期/比例",IF(AND(OR($H53="确定",$H53="零金额"),OR($G53="",$G53&lt;0)),"错误：金额",
IF(AND($H53="确定",$K53&lt;&gt;"CNY"),"人工判断（HOLD）：非人民币",
IF($H53="未确定","人工判断（HOLD）：金额未确定",
IF(AND($H53="不适用",$F53&lt;&gt;"NDA/保密"),"待补充：金额口径",
IF(AND($H53="零金额",$F53="NDA/保密"),"待补充：NDA 金额口径应为不适用",
IF(AND($H53="零金额",$F53&lt;&gt;"NDA/保密"),"人工判断（HOLD）：零金额对价",
IF(AND($H53&lt;&gt;"确定",$H53&lt;&gt;"零金额",$H53&lt;&gt;"不适用"),"错误：金额口径",
IF($Z53&lt;&gt;"无","暂停：存在未解除事项",
IF(AND($V53&lt;&gt;"无",$W53&lt;&gt;"已完成"),"暂停：专项未完成",
IF($AA53&lt;&gt;"是","暂停：批准条件未落实",
IF(AND($AB53&lt;&gt;"是",$AB53&lt;&gt;"不适用（未签署）"),"暂停：签署版不一致",
IF(OR($Y53="是",AND(OR($H53="确定",$H53="零金额"),N($J53)&gt;审批参数!$B$10)),"R3",
IF($O53&gt;审批参数!$B$14,"R3",
IF(OR(AND(OR($H53="确定",$H53="零金额"),N($J53)&gt;审批参数!$B$9),$X53&gt;0,$L53&gt;审批参数!$B$12,$O53&gt;审批参数!$B$11,$V53&lt;&gt;"无",$F53="SaaS采购"),"R2","R1"))))))))))))))))))</f>
        <v/>
      </c>
      <c r="AD53" s="31" t="str">
        <f aca="false">IF($A53="","",
IF(LEFT($AC53,2)="错误","检查输入",
IF(LEFT($AC53,2)="待补","缺少必填项或金额口径",
IF(LEFT($AC53,2)="人工","金额/币种需人工判断",
IF(LEFT($AC53,2)="暂停",MID($AC53,4,100),
TRIM(
IF(OR($Y53="是",AND(OR($H53="确定",$H53="零金额"),N($J53)&gt;审批参数!$B$10)),"金额或责任超R3线；","")
&amp;IF(AND(OR($H53="确定",$H53="零金额"),N($J53)&gt;审批参数!$B$9,N($J53)&lt;=审批参数!$B$10),"金额超R1上限；","")
&amp;IF($O53&gt;审批参数!$B$14,"预付款超50%；","")
&amp;IF($X53&gt;0,"存在最终采纳的实质偏离；","")
&amp;IF($L53&gt;审批参数!$B$12,"期限超12个月；","")
&amp;IF($O53&gt;审批参数!$B$11,"预付款超30%；","")
&amp;IF($V53&lt;&gt;"无","专项风险；","")
&amp;IF($F53="SaaS采购","SaaS采购（限定范围，R2）；","")
))))))</f>
        <v/>
      </c>
      <c r="AE53" s="31" t="str">
        <f aca="false">IF($A53="","",
IF(LEFT($AC53,2)="错误","修正后重算",
IF(LEFT($AC53,2)="待补","补齐后重算",
IF(LEFT($AC53,2)="人工","转人工判断，不得自动放行",
IF(LEFT($AC53,2)="暂停","解除暂停后重算",
IF($AC53="R3","完成R2审查后升级审批",
IF($AC53="R2","业务批准+法务审查+财务/专项意见，并核验签署授权",
"业务批准；涉及付款做财务核验；签署授权另查")))))))</f>
        <v/>
      </c>
      <c r="AF53" s="23"/>
      <c r="AG53" s="23"/>
      <c r="AH53" s="23"/>
      <c r="AI53" s="23"/>
      <c r="AJ53" s="23"/>
    </row>
    <row r="54" customFormat="false" ht="25.5" hidden="false" customHeight="true" outlineLevel="0" collapsed="false">
      <c r="A54" s="23"/>
      <c r="B54" s="23"/>
      <c r="C54" s="23"/>
      <c r="D54" s="23"/>
      <c r="E54" s="23"/>
      <c r="F54" s="23"/>
      <c r="G54" s="24"/>
      <c r="H54" s="23"/>
      <c r="I54" s="25" t="str">
        <f aca="false">IF($A54="","",IF(OR($H54="确定",$H54="零金额"),SUMIFS($G$5:$G$104,$B$5:$B$104,$B54,$T$5:$T$104,"已签署")+SUMIFS($G$5:$G$104,$B$5:$B$104,$B54,$T$5:$T$104,"履行中")+SUMIFS($G$5:$G$104,$B$5:$B$104,$B54,$T$5:$T$104,"已结项")-IF(OR($T54="已签署",$T54="履行中",$T54="已结项"),N($G54),0),""))</f>
        <v/>
      </c>
      <c r="J54" s="25" t="str">
        <f aca="false">IF($A54="","",IF($H54="确定",IF($G54="","待补充",N($G54)+N($I54)),IF($H54="零金额",N($G54)+N($I54),IF($H54="不适用","不适用","待补充"))))</f>
        <v/>
      </c>
      <c r="K54" s="22"/>
      <c r="L54" s="26"/>
      <c r="M54" s="27"/>
      <c r="N54" s="27"/>
      <c r="O54" s="28"/>
      <c r="P54" s="23"/>
      <c r="Q54" s="29" t="str">
        <f aca="false">IF($A54="","",IF(OR($N54="",$P54=""),"",$N54-$P54))</f>
        <v/>
      </c>
      <c r="R54" s="23"/>
      <c r="S54" s="23"/>
      <c r="T54" s="23"/>
      <c r="U54" s="23"/>
      <c r="V54" s="23"/>
      <c r="W54" s="23"/>
      <c r="X54" s="26"/>
      <c r="Y54" s="23"/>
      <c r="Z54" s="23"/>
      <c r="AA54" s="23"/>
      <c r="AB54" s="23"/>
      <c r="AC54" s="30" t="str">
        <f aca="false">IF($A54="","",
IF(COUNTIF($A$5:$A$104,$A54)&gt;1,"错误：编号重复",
IF(OR($B54="",$K54="",$AG54="",AND($F54&lt;&gt;"NDA/保密",$O54=""),$C54="",$D54="",$E54="",$F54="",$H54="",$L54="",$M54="",$N54="",$R54="",$S54="",$T54="",$U54="",$V54="",$W54="",$X54="",$Y54="",$Z54="",$AA54="",$AB54=""),"待补充",
IF(OR(NOT(ISNUMBER($L54)),$L54&lt;=0,NOT(ISNUMBER($M54)),NOT(ISNUMBER($N54)),$N54&lt;$M54,AND($F54&lt;&gt;"NDA/保密",OR(NOT(ISNUMBER($O54)),$O54&lt;0,$O54&gt;1)),AND(OR($H54="确定",$H54="零金额"),NOT(ISNUMBER($G54))),AND($H54="确定",$G54=0),AND($H54="不适用",$G54&lt;&gt;"")),"错误：金额/期限/日期/比例",IF(AND(OR($H54="确定",$H54="零金额"),OR($G54="",$G54&lt;0)),"错误：金额",
IF(AND($H54="确定",$K54&lt;&gt;"CNY"),"人工判断（HOLD）：非人民币",
IF($H54="未确定","人工判断（HOLD）：金额未确定",
IF(AND($H54="不适用",$F54&lt;&gt;"NDA/保密"),"待补充：金额口径",
IF(AND($H54="零金额",$F54="NDA/保密"),"待补充：NDA 金额口径应为不适用",
IF(AND($H54="零金额",$F54&lt;&gt;"NDA/保密"),"人工判断（HOLD）：零金额对价",
IF(AND($H54&lt;&gt;"确定",$H54&lt;&gt;"零金额",$H54&lt;&gt;"不适用"),"错误：金额口径",
IF($Z54&lt;&gt;"无","暂停：存在未解除事项",
IF(AND($V54&lt;&gt;"无",$W54&lt;&gt;"已完成"),"暂停：专项未完成",
IF($AA54&lt;&gt;"是","暂停：批准条件未落实",
IF(AND($AB54&lt;&gt;"是",$AB54&lt;&gt;"不适用（未签署）"),"暂停：签署版不一致",
IF(OR($Y54="是",AND(OR($H54="确定",$H54="零金额"),N($J54)&gt;审批参数!$B$10)),"R3",
IF($O54&gt;审批参数!$B$14,"R3",
IF(OR(AND(OR($H54="确定",$H54="零金额"),N($J54)&gt;审批参数!$B$9),$X54&gt;0,$L54&gt;审批参数!$B$12,$O54&gt;审批参数!$B$11,$V54&lt;&gt;"无",$F54="SaaS采购"),"R2","R1"))))))))))))))))))</f>
        <v/>
      </c>
      <c r="AD54" s="31" t="str">
        <f aca="false">IF($A54="","",
IF(LEFT($AC54,2)="错误","检查输入",
IF(LEFT($AC54,2)="待补","缺少必填项或金额口径",
IF(LEFT($AC54,2)="人工","金额/币种需人工判断",
IF(LEFT($AC54,2)="暂停",MID($AC54,4,100),
TRIM(
IF(OR($Y54="是",AND(OR($H54="确定",$H54="零金额"),N($J54)&gt;审批参数!$B$10)),"金额或责任超R3线；","")
&amp;IF(AND(OR($H54="确定",$H54="零金额"),N($J54)&gt;审批参数!$B$9,N($J54)&lt;=审批参数!$B$10),"金额超R1上限；","")
&amp;IF($O54&gt;审批参数!$B$14,"预付款超50%；","")
&amp;IF($X54&gt;0,"存在最终采纳的实质偏离；","")
&amp;IF($L54&gt;审批参数!$B$12,"期限超12个月；","")
&amp;IF($O54&gt;审批参数!$B$11,"预付款超30%；","")
&amp;IF($V54&lt;&gt;"无","专项风险；","")
&amp;IF($F54="SaaS采购","SaaS采购（限定范围，R2）；","")
))))))</f>
        <v/>
      </c>
      <c r="AE54" s="31" t="str">
        <f aca="false">IF($A54="","",
IF(LEFT($AC54,2)="错误","修正后重算",
IF(LEFT($AC54,2)="待补","补齐后重算",
IF(LEFT($AC54,2)="人工","转人工判断，不得自动放行",
IF(LEFT($AC54,2)="暂停","解除暂停后重算",
IF($AC54="R3","完成R2审查后升级审批",
IF($AC54="R2","业务批准+法务审查+财务/专项意见，并核验签署授权",
"业务批准；涉及付款做财务核验；签署授权另查")))))))</f>
        <v/>
      </c>
      <c r="AF54" s="23"/>
      <c r="AG54" s="23"/>
      <c r="AH54" s="23"/>
      <c r="AI54" s="23"/>
      <c r="AJ54" s="23"/>
    </row>
    <row r="55" customFormat="false" ht="25.5" hidden="false" customHeight="true" outlineLevel="0" collapsed="false">
      <c r="A55" s="23"/>
      <c r="B55" s="23"/>
      <c r="C55" s="23"/>
      <c r="D55" s="23"/>
      <c r="E55" s="23"/>
      <c r="F55" s="23"/>
      <c r="G55" s="24"/>
      <c r="H55" s="23"/>
      <c r="I55" s="25" t="str">
        <f aca="false">IF($A55="","",IF(OR($H55="确定",$H55="零金额"),SUMIFS($G$5:$G$104,$B$5:$B$104,$B55,$T$5:$T$104,"已签署")+SUMIFS($G$5:$G$104,$B$5:$B$104,$B55,$T$5:$T$104,"履行中")+SUMIFS($G$5:$G$104,$B$5:$B$104,$B55,$T$5:$T$104,"已结项")-IF(OR($T55="已签署",$T55="履行中",$T55="已结项"),N($G55),0),""))</f>
        <v/>
      </c>
      <c r="J55" s="25" t="str">
        <f aca="false">IF($A55="","",IF($H55="确定",IF($G55="","待补充",N($G55)+N($I55)),IF($H55="零金额",N($G55)+N($I55),IF($H55="不适用","不适用","待补充"))))</f>
        <v/>
      </c>
      <c r="K55" s="22"/>
      <c r="L55" s="26"/>
      <c r="M55" s="27"/>
      <c r="N55" s="27"/>
      <c r="O55" s="28"/>
      <c r="P55" s="23"/>
      <c r="Q55" s="29" t="str">
        <f aca="false">IF($A55="","",IF(OR($N55="",$P55=""),"",$N55-$P55))</f>
        <v/>
      </c>
      <c r="R55" s="23"/>
      <c r="S55" s="23"/>
      <c r="T55" s="23"/>
      <c r="U55" s="23"/>
      <c r="V55" s="23"/>
      <c r="W55" s="23"/>
      <c r="X55" s="26"/>
      <c r="Y55" s="23"/>
      <c r="Z55" s="23"/>
      <c r="AA55" s="23"/>
      <c r="AB55" s="23"/>
      <c r="AC55" s="30" t="str">
        <f aca="false">IF($A55="","",
IF(COUNTIF($A$5:$A$104,$A55)&gt;1,"错误：编号重复",
IF(OR($B55="",$K55="",$AG55="",AND($F55&lt;&gt;"NDA/保密",$O55=""),$C55="",$D55="",$E55="",$F55="",$H55="",$L55="",$M55="",$N55="",$R55="",$S55="",$T55="",$U55="",$V55="",$W55="",$X55="",$Y55="",$Z55="",$AA55="",$AB55=""),"待补充",
IF(OR(NOT(ISNUMBER($L55)),$L55&lt;=0,NOT(ISNUMBER($M55)),NOT(ISNUMBER($N55)),$N55&lt;$M55,AND($F55&lt;&gt;"NDA/保密",OR(NOT(ISNUMBER($O55)),$O55&lt;0,$O55&gt;1)),AND(OR($H55="确定",$H55="零金额"),NOT(ISNUMBER($G55))),AND($H55="确定",$G55=0),AND($H55="不适用",$G55&lt;&gt;"")),"错误：金额/期限/日期/比例",IF(AND(OR($H55="确定",$H55="零金额"),OR($G55="",$G55&lt;0)),"错误：金额",
IF(AND($H55="确定",$K55&lt;&gt;"CNY"),"人工判断（HOLD）：非人民币",
IF($H55="未确定","人工判断（HOLD）：金额未确定",
IF(AND($H55="不适用",$F55&lt;&gt;"NDA/保密"),"待补充：金额口径",
IF(AND($H55="零金额",$F55="NDA/保密"),"待补充：NDA 金额口径应为不适用",
IF(AND($H55="零金额",$F55&lt;&gt;"NDA/保密"),"人工判断（HOLD）：零金额对价",
IF(AND($H55&lt;&gt;"确定",$H55&lt;&gt;"零金额",$H55&lt;&gt;"不适用"),"错误：金额口径",
IF($Z55&lt;&gt;"无","暂停：存在未解除事项",
IF(AND($V55&lt;&gt;"无",$W55&lt;&gt;"已完成"),"暂停：专项未完成",
IF($AA55&lt;&gt;"是","暂停：批准条件未落实",
IF(AND($AB55&lt;&gt;"是",$AB55&lt;&gt;"不适用（未签署）"),"暂停：签署版不一致",
IF(OR($Y55="是",AND(OR($H55="确定",$H55="零金额"),N($J55)&gt;审批参数!$B$10)),"R3",
IF($O55&gt;审批参数!$B$14,"R3",
IF(OR(AND(OR($H55="确定",$H55="零金额"),N($J55)&gt;审批参数!$B$9),$X55&gt;0,$L55&gt;审批参数!$B$12,$O55&gt;审批参数!$B$11,$V55&lt;&gt;"无",$F55="SaaS采购"),"R2","R1"))))))))))))))))))</f>
        <v/>
      </c>
      <c r="AD55" s="31" t="str">
        <f aca="false">IF($A55="","",
IF(LEFT($AC55,2)="错误","检查输入",
IF(LEFT($AC55,2)="待补","缺少必填项或金额口径",
IF(LEFT($AC55,2)="人工","金额/币种需人工判断",
IF(LEFT($AC55,2)="暂停",MID($AC55,4,100),
TRIM(
IF(OR($Y55="是",AND(OR($H55="确定",$H55="零金额"),N($J55)&gt;审批参数!$B$10)),"金额或责任超R3线；","")
&amp;IF(AND(OR($H55="确定",$H55="零金额"),N($J55)&gt;审批参数!$B$9,N($J55)&lt;=审批参数!$B$10),"金额超R1上限；","")
&amp;IF($O55&gt;审批参数!$B$14,"预付款超50%；","")
&amp;IF($X55&gt;0,"存在最终采纳的实质偏离；","")
&amp;IF($L55&gt;审批参数!$B$12,"期限超12个月；","")
&amp;IF($O55&gt;审批参数!$B$11,"预付款超30%；","")
&amp;IF($V55&lt;&gt;"无","专项风险；","")
&amp;IF($F55="SaaS采购","SaaS采购（限定范围，R2）；","")
))))))</f>
        <v/>
      </c>
      <c r="AE55" s="31" t="str">
        <f aca="false">IF($A55="","",
IF(LEFT($AC55,2)="错误","修正后重算",
IF(LEFT($AC55,2)="待补","补齐后重算",
IF(LEFT($AC55,2)="人工","转人工判断，不得自动放行",
IF(LEFT($AC55,2)="暂停","解除暂停后重算",
IF($AC55="R3","完成R2审查后升级审批",
IF($AC55="R2","业务批准+法务审查+财务/专项意见，并核验签署授权",
"业务批准；涉及付款做财务核验；签署授权另查")))))))</f>
        <v/>
      </c>
      <c r="AF55" s="23"/>
      <c r="AG55" s="23"/>
      <c r="AH55" s="23"/>
      <c r="AI55" s="23"/>
      <c r="AJ55" s="23"/>
    </row>
    <row r="56" customFormat="false" ht="25.5" hidden="false" customHeight="true" outlineLevel="0" collapsed="false">
      <c r="A56" s="23"/>
      <c r="B56" s="23"/>
      <c r="C56" s="23"/>
      <c r="D56" s="23"/>
      <c r="E56" s="23"/>
      <c r="F56" s="23"/>
      <c r="G56" s="24"/>
      <c r="H56" s="23"/>
      <c r="I56" s="25" t="str">
        <f aca="false">IF($A56="","",IF(OR($H56="确定",$H56="零金额"),SUMIFS($G$5:$G$104,$B$5:$B$104,$B56,$T$5:$T$104,"已签署")+SUMIFS($G$5:$G$104,$B$5:$B$104,$B56,$T$5:$T$104,"履行中")+SUMIFS($G$5:$G$104,$B$5:$B$104,$B56,$T$5:$T$104,"已结项")-IF(OR($T56="已签署",$T56="履行中",$T56="已结项"),N($G56),0),""))</f>
        <v/>
      </c>
      <c r="J56" s="25" t="str">
        <f aca="false">IF($A56="","",IF($H56="确定",IF($G56="","待补充",N($G56)+N($I56)),IF($H56="零金额",N($G56)+N($I56),IF($H56="不适用","不适用","待补充"))))</f>
        <v/>
      </c>
      <c r="K56" s="22"/>
      <c r="L56" s="26"/>
      <c r="M56" s="27"/>
      <c r="N56" s="27"/>
      <c r="O56" s="28"/>
      <c r="P56" s="23"/>
      <c r="Q56" s="29" t="str">
        <f aca="false">IF($A56="","",IF(OR($N56="",$P56=""),"",$N56-$P56))</f>
        <v/>
      </c>
      <c r="R56" s="23"/>
      <c r="S56" s="23"/>
      <c r="T56" s="23"/>
      <c r="U56" s="23"/>
      <c r="V56" s="23"/>
      <c r="W56" s="23"/>
      <c r="X56" s="26"/>
      <c r="Y56" s="23"/>
      <c r="Z56" s="23"/>
      <c r="AA56" s="23"/>
      <c r="AB56" s="23"/>
      <c r="AC56" s="30" t="str">
        <f aca="false">IF($A56="","",
IF(COUNTIF($A$5:$A$104,$A56)&gt;1,"错误：编号重复",
IF(OR($B56="",$K56="",$AG56="",AND($F56&lt;&gt;"NDA/保密",$O56=""),$C56="",$D56="",$E56="",$F56="",$H56="",$L56="",$M56="",$N56="",$R56="",$S56="",$T56="",$U56="",$V56="",$W56="",$X56="",$Y56="",$Z56="",$AA56="",$AB56=""),"待补充",
IF(OR(NOT(ISNUMBER($L56)),$L56&lt;=0,NOT(ISNUMBER($M56)),NOT(ISNUMBER($N56)),$N56&lt;$M56,AND($F56&lt;&gt;"NDA/保密",OR(NOT(ISNUMBER($O56)),$O56&lt;0,$O56&gt;1)),AND(OR($H56="确定",$H56="零金额"),NOT(ISNUMBER($G56))),AND($H56="确定",$G56=0),AND($H56="不适用",$G56&lt;&gt;"")),"错误：金额/期限/日期/比例",IF(AND(OR($H56="确定",$H56="零金额"),OR($G56="",$G56&lt;0)),"错误：金额",
IF(AND($H56="确定",$K56&lt;&gt;"CNY"),"人工判断（HOLD）：非人民币",
IF($H56="未确定","人工判断（HOLD）：金额未确定",
IF(AND($H56="不适用",$F56&lt;&gt;"NDA/保密"),"待补充：金额口径",
IF(AND($H56="零金额",$F56="NDA/保密"),"待补充：NDA 金额口径应为不适用",
IF(AND($H56="零金额",$F56&lt;&gt;"NDA/保密"),"人工判断（HOLD）：零金额对价",
IF(AND($H56&lt;&gt;"确定",$H56&lt;&gt;"零金额",$H56&lt;&gt;"不适用"),"错误：金额口径",
IF($Z56&lt;&gt;"无","暂停：存在未解除事项",
IF(AND($V56&lt;&gt;"无",$W56&lt;&gt;"已完成"),"暂停：专项未完成",
IF($AA56&lt;&gt;"是","暂停：批准条件未落实",
IF(AND($AB56&lt;&gt;"是",$AB56&lt;&gt;"不适用（未签署）"),"暂停：签署版不一致",
IF(OR($Y56="是",AND(OR($H56="确定",$H56="零金额"),N($J56)&gt;审批参数!$B$10)),"R3",
IF($O56&gt;审批参数!$B$14,"R3",
IF(OR(AND(OR($H56="确定",$H56="零金额"),N($J56)&gt;审批参数!$B$9),$X56&gt;0,$L56&gt;审批参数!$B$12,$O56&gt;审批参数!$B$11,$V56&lt;&gt;"无",$F56="SaaS采购"),"R2","R1"))))))))))))))))))</f>
        <v/>
      </c>
      <c r="AD56" s="31" t="str">
        <f aca="false">IF($A56="","",
IF(LEFT($AC56,2)="错误","检查输入",
IF(LEFT($AC56,2)="待补","缺少必填项或金额口径",
IF(LEFT($AC56,2)="人工","金额/币种需人工判断",
IF(LEFT($AC56,2)="暂停",MID($AC56,4,100),
TRIM(
IF(OR($Y56="是",AND(OR($H56="确定",$H56="零金额"),N($J56)&gt;审批参数!$B$10)),"金额或责任超R3线；","")
&amp;IF(AND(OR($H56="确定",$H56="零金额"),N($J56)&gt;审批参数!$B$9,N($J56)&lt;=审批参数!$B$10),"金额超R1上限；","")
&amp;IF($O56&gt;审批参数!$B$14,"预付款超50%；","")
&amp;IF($X56&gt;0,"存在最终采纳的实质偏离；","")
&amp;IF($L56&gt;审批参数!$B$12,"期限超12个月；","")
&amp;IF($O56&gt;审批参数!$B$11,"预付款超30%；","")
&amp;IF($V56&lt;&gt;"无","专项风险；","")
&amp;IF($F56="SaaS采购","SaaS采购（限定范围，R2）；","")
))))))</f>
        <v/>
      </c>
      <c r="AE56" s="31" t="str">
        <f aca="false">IF($A56="","",
IF(LEFT($AC56,2)="错误","修正后重算",
IF(LEFT($AC56,2)="待补","补齐后重算",
IF(LEFT($AC56,2)="人工","转人工判断，不得自动放行",
IF(LEFT($AC56,2)="暂停","解除暂停后重算",
IF($AC56="R3","完成R2审查后升级审批",
IF($AC56="R2","业务批准+法务审查+财务/专项意见，并核验签署授权",
"业务批准；涉及付款做财务核验；签署授权另查")))))))</f>
        <v/>
      </c>
      <c r="AF56" s="23"/>
      <c r="AG56" s="23"/>
      <c r="AH56" s="23"/>
      <c r="AI56" s="23"/>
      <c r="AJ56" s="23"/>
    </row>
    <row r="57" customFormat="false" ht="25.5" hidden="false" customHeight="true" outlineLevel="0" collapsed="false">
      <c r="A57" s="23"/>
      <c r="B57" s="23"/>
      <c r="C57" s="23"/>
      <c r="D57" s="23"/>
      <c r="E57" s="23"/>
      <c r="F57" s="23"/>
      <c r="G57" s="24"/>
      <c r="H57" s="23"/>
      <c r="I57" s="25" t="str">
        <f aca="false">IF($A57="","",IF(OR($H57="确定",$H57="零金额"),SUMIFS($G$5:$G$104,$B$5:$B$104,$B57,$T$5:$T$104,"已签署")+SUMIFS($G$5:$G$104,$B$5:$B$104,$B57,$T$5:$T$104,"履行中")+SUMIFS($G$5:$G$104,$B$5:$B$104,$B57,$T$5:$T$104,"已结项")-IF(OR($T57="已签署",$T57="履行中",$T57="已结项"),N($G57),0),""))</f>
        <v/>
      </c>
      <c r="J57" s="25" t="str">
        <f aca="false">IF($A57="","",IF($H57="确定",IF($G57="","待补充",N($G57)+N($I57)),IF($H57="零金额",N($G57)+N($I57),IF($H57="不适用","不适用","待补充"))))</f>
        <v/>
      </c>
      <c r="K57" s="22"/>
      <c r="L57" s="26"/>
      <c r="M57" s="27"/>
      <c r="N57" s="27"/>
      <c r="O57" s="28"/>
      <c r="P57" s="23"/>
      <c r="Q57" s="29" t="str">
        <f aca="false">IF($A57="","",IF(OR($N57="",$P57=""),"",$N57-$P57))</f>
        <v/>
      </c>
      <c r="R57" s="23"/>
      <c r="S57" s="23"/>
      <c r="T57" s="23"/>
      <c r="U57" s="23"/>
      <c r="V57" s="23"/>
      <c r="W57" s="23"/>
      <c r="X57" s="26"/>
      <c r="Y57" s="23"/>
      <c r="Z57" s="23"/>
      <c r="AA57" s="23"/>
      <c r="AB57" s="23"/>
      <c r="AC57" s="30" t="str">
        <f aca="false">IF($A57="","",
IF(COUNTIF($A$5:$A$104,$A57)&gt;1,"错误：编号重复",
IF(OR($B57="",$K57="",$AG57="",AND($F57&lt;&gt;"NDA/保密",$O57=""),$C57="",$D57="",$E57="",$F57="",$H57="",$L57="",$M57="",$N57="",$R57="",$S57="",$T57="",$U57="",$V57="",$W57="",$X57="",$Y57="",$Z57="",$AA57="",$AB57=""),"待补充",
IF(OR(NOT(ISNUMBER($L57)),$L57&lt;=0,NOT(ISNUMBER($M57)),NOT(ISNUMBER($N57)),$N57&lt;$M57,AND($F57&lt;&gt;"NDA/保密",OR(NOT(ISNUMBER($O57)),$O57&lt;0,$O57&gt;1)),AND(OR($H57="确定",$H57="零金额"),NOT(ISNUMBER($G57))),AND($H57="确定",$G57=0),AND($H57="不适用",$G57&lt;&gt;"")),"错误：金额/期限/日期/比例",IF(AND(OR($H57="确定",$H57="零金额"),OR($G57="",$G57&lt;0)),"错误：金额",
IF(AND($H57="确定",$K57&lt;&gt;"CNY"),"人工判断（HOLD）：非人民币",
IF($H57="未确定","人工判断（HOLD）：金额未确定",
IF(AND($H57="不适用",$F57&lt;&gt;"NDA/保密"),"待补充：金额口径",
IF(AND($H57="零金额",$F57="NDA/保密"),"待补充：NDA 金额口径应为不适用",
IF(AND($H57="零金额",$F57&lt;&gt;"NDA/保密"),"人工判断（HOLD）：零金额对价",
IF(AND($H57&lt;&gt;"确定",$H57&lt;&gt;"零金额",$H57&lt;&gt;"不适用"),"错误：金额口径",
IF($Z57&lt;&gt;"无","暂停：存在未解除事项",
IF(AND($V57&lt;&gt;"无",$W57&lt;&gt;"已完成"),"暂停：专项未完成",
IF($AA57&lt;&gt;"是","暂停：批准条件未落实",
IF(AND($AB57&lt;&gt;"是",$AB57&lt;&gt;"不适用（未签署）"),"暂停：签署版不一致",
IF(OR($Y57="是",AND(OR($H57="确定",$H57="零金额"),N($J57)&gt;审批参数!$B$10)),"R3",
IF($O57&gt;审批参数!$B$14,"R3",
IF(OR(AND(OR($H57="确定",$H57="零金额"),N($J57)&gt;审批参数!$B$9),$X57&gt;0,$L57&gt;审批参数!$B$12,$O57&gt;审批参数!$B$11,$V57&lt;&gt;"无",$F57="SaaS采购"),"R2","R1"))))))))))))))))))</f>
        <v/>
      </c>
      <c r="AD57" s="31" t="str">
        <f aca="false">IF($A57="","",
IF(LEFT($AC57,2)="错误","检查输入",
IF(LEFT($AC57,2)="待补","缺少必填项或金额口径",
IF(LEFT($AC57,2)="人工","金额/币种需人工判断",
IF(LEFT($AC57,2)="暂停",MID($AC57,4,100),
TRIM(
IF(OR($Y57="是",AND(OR($H57="确定",$H57="零金额"),N($J57)&gt;审批参数!$B$10)),"金额或责任超R3线；","")
&amp;IF(AND(OR($H57="确定",$H57="零金额"),N($J57)&gt;审批参数!$B$9,N($J57)&lt;=审批参数!$B$10),"金额超R1上限；","")
&amp;IF($O57&gt;审批参数!$B$14,"预付款超50%；","")
&amp;IF($X57&gt;0,"存在最终采纳的实质偏离；","")
&amp;IF($L57&gt;审批参数!$B$12,"期限超12个月；","")
&amp;IF($O57&gt;审批参数!$B$11,"预付款超30%；","")
&amp;IF($V57&lt;&gt;"无","专项风险；","")
&amp;IF($F57="SaaS采购","SaaS采购（限定范围，R2）；","")
))))))</f>
        <v/>
      </c>
      <c r="AE57" s="31" t="str">
        <f aca="false">IF($A57="","",
IF(LEFT($AC57,2)="错误","修正后重算",
IF(LEFT($AC57,2)="待补","补齐后重算",
IF(LEFT($AC57,2)="人工","转人工判断，不得自动放行",
IF(LEFT($AC57,2)="暂停","解除暂停后重算",
IF($AC57="R3","完成R2审查后升级审批",
IF($AC57="R2","业务批准+法务审查+财务/专项意见，并核验签署授权",
"业务批准；涉及付款做财务核验；签署授权另查")))))))</f>
        <v/>
      </c>
      <c r="AF57" s="23"/>
      <c r="AG57" s="23"/>
      <c r="AH57" s="23"/>
      <c r="AI57" s="23"/>
      <c r="AJ57" s="23"/>
    </row>
    <row r="58" customFormat="false" ht="25.5" hidden="false" customHeight="true" outlineLevel="0" collapsed="false">
      <c r="A58" s="23"/>
      <c r="B58" s="23"/>
      <c r="C58" s="23"/>
      <c r="D58" s="23"/>
      <c r="E58" s="23"/>
      <c r="F58" s="23"/>
      <c r="G58" s="24"/>
      <c r="H58" s="23"/>
      <c r="I58" s="25" t="str">
        <f aca="false">IF($A58="","",IF(OR($H58="确定",$H58="零金额"),SUMIFS($G$5:$G$104,$B$5:$B$104,$B58,$T$5:$T$104,"已签署")+SUMIFS($G$5:$G$104,$B$5:$B$104,$B58,$T$5:$T$104,"履行中")+SUMIFS($G$5:$G$104,$B$5:$B$104,$B58,$T$5:$T$104,"已结项")-IF(OR($T58="已签署",$T58="履行中",$T58="已结项"),N($G58),0),""))</f>
        <v/>
      </c>
      <c r="J58" s="25" t="str">
        <f aca="false">IF($A58="","",IF($H58="确定",IF($G58="","待补充",N($G58)+N($I58)),IF($H58="零金额",N($G58)+N($I58),IF($H58="不适用","不适用","待补充"))))</f>
        <v/>
      </c>
      <c r="K58" s="22"/>
      <c r="L58" s="26"/>
      <c r="M58" s="27"/>
      <c r="N58" s="27"/>
      <c r="O58" s="28"/>
      <c r="P58" s="23"/>
      <c r="Q58" s="29" t="str">
        <f aca="false">IF($A58="","",IF(OR($N58="",$P58=""),"",$N58-$P58))</f>
        <v/>
      </c>
      <c r="R58" s="23"/>
      <c r="S58" s="23"/>
      <c r="T58" s="23"/>
      <c r="U58" s="23"/>
      <c r="V58" s="23"/>
      <c r="W58" s="23"/>
      <c r="X58" s="26"/>
      <c r="Y58" s="23"/>
      <c r="Z58" s="23"/>
      <c r="AA58" s="23"/>
      <c r="AB58" s="23"/>
      <c r="AC58" s="30" t="str">
        <f aca="false">IF($A58="","",
IF(COUNTIF($A$5:$A$104,$A58)&gt;1,"错误：编号重复",
IF(OR($B58="",$K58="",$AG58="",AND($F58&lt;&gt;"NDA/保密",$O58=""),$C58="",$D58="",$E58="",$F58="",$H58="",$L58="",$M58="",$N58="",$R58="",$S58="",$T58="",$U58="",$V58="",$W58="",$X58="",$Y58="",$Z58="",$AA58="",$AB58=""),"待补充",
IF(OR(NOT(ISNUMBER($L58)),$L58&lt;=0,NOT(ISNUMBER($M58)),NOT(ISNUMBER($N58)),$N58&lt;$M58,AND($F58&lt;&gt;"NDA/保密",OR(NOT(ISNUMBER($O58)),$O58&lt;0,$O58&gt;1)),AND(OR($H58="确定",$H58="零金额"),NOT(ISNUMBER($G58))),AND($H58="确定",$G58=0),AND($H58="不适用",$G58&lt;&gt;"")),"错误：金额/期限/日期/比例",IF(AND(OR($H58="确定",$H58="零金额"),OR($G58="",$G58&lt;0)),"错误：金额",
IF(AND($H58="确定",$K58&lt;&gt;"CNY"),"人工判断（HOLD）：非人民币",
IF($H58="未确定","人工判断（HOLD）：金额未确定",
IF(AND($H58="不适用",$F58&lt;&gt;"NDA/保密"),"待补充：金额口径",
IF(AND($H58="零金额",$F58="NDA/保密"),"待补充：NDA 金额口径应为不适用",
IF(AND($H58="零金额",$F58&lt;&gt;"NDA/保密"),"人工判断（HOLD）：零金额对价",
IF(AND($H58&lt;&gt;"确定",$H58&lt;&gt;"零金额",$H58&lt;&gt;"不适用"),"错误：金额口径",
IF($Z58&lt;&gt;"无","暂停：存在未解除事项",
IF(AND($V58&lt;&gt;"无",$W58&lt;&gt;"已完成"),"暂停：专项未完成",
IF($AA58&lt;&gt;"是","暂停：批准条件未落实",
IF(AND($AB58&lt;&gt;"是",$AB58&lt;&gt;"不适用（未签署）"),"暂停：签署版不一致",
IF(OR($Y58="是",AND(OR($H58="确定",$H58="零金额"),N($J58)&gt;审批参数!$B$10)),"R3",
IF($O58&gt;审批参数!$B$14,"R3",
IF(OR(AND(OR($H58="确定",$H58="零金额"),N($J58)&gt;审批参数!$B$9),$X58&gt;0,$L58&gt;审批参数!$B$12,$O58&gt;审批参数!$B$11,$V58&lt;&gt;"无",$F58="SaaS采购"),"R2","R1"))))))))))))))))))</f>
        <v/>
      </c>
      <c r="AD58" s="31" t="str">
        <f aca="false">IF($A58="","",
IF(LEFT($AC58,2)="错误","检查输入",
IF(LEFT($AC58,2)="待补","缺少必填项或金额口径",
IF(LEFT($AC58,2)="人工","金额/币种需人工判断",
IF(LEFT($AC58,2)="暂停",MID($AC58,4,100),
TRIM(
IF(OR($Y58="是",AND(OR($H58="确定",$H58="零金额"),N($J58)&gt;审批参数!$B$10)),"金额或责任超R3线；","")
&amp;IF(AND(OR($H58="确定",$H58="零金额"),N($J58)&gt;审批参数!$B$9,N($J58)&lt;=审批参数!$B$10),"金额超R1上限；","")
&amp;IF($O58&gt;审批参数!$B$14,"预付款超50%；","")
&amp;IF($X58&gt;0,"存在最终采纳的实质偏离；","")
&amp;IF($L58&gt;审批参数!$B$12,"期限超12个月；","")
&amp;IF($O58&gt;审批参数!$B$11,"预付款超30%；","")
&amp;IF($V58&lt;&gt;"无","专项风险；","")
&amp;IF($F58="SaaS采购","SaaS采购（限定范围，R2）；","")
))))))</f>
        <v/>
      </c>
      <c r="AE58" s="31" t="str">
        <f aca="false">IF($A58="","",
IF(LEFT($AC58,2)="错误","修正后重算",
IF(LEFT($AC58,2)="待补","补齐后重算",
IF(LEFT($AC58,2)="人工","转人工判断，不得自动放行",
IF(LEFT($AC58,2)="暂停","解除暂停后重算",
IF($AC58="R3","完成R2审查后升级审批",
IF($AC58="R2","业务批准+法务审查+财务/专项意见，并核验签署授权",
"业务批准；涉及付款做财务核验；签署授权另查")))))))</f>
        <v/>
      </c>
      <c r="AF58" s="23"/>
      <c r="AG58" s="23"/>
      <c r="AH58" s="23"/>
      <c r="AI58" s="23"/>
      <c r="AJ58" s="23"/>
    </row>
    <row r="59" customFormat="false" ht="25.5" hidden="false" customHeight="true" outlineLevel="0" collapsed="false">
      <c r="A59" s="23"/>
      <c r="B59" s="23"/>
      <c r="C59" s="23"/>
      <c r="D59" s="23"/>
      <c r="E59" s="23"/>
      <c r="F59" s="23"/>
      <c r="G59" s="24"/>
      <c r="H59" s="23"/>
      <c r="I59" s="25" t="str">
        <f aca="false">IF($A59="","",IF(OR($H59="确定",$H59="零金额"),SUMIFS($G$5:$G$104,$B$5:$B$104,$B59,$T$5:$T$104,"已签署")+SUMIFS($G$5:$G$104,$B$5:$B$104,$B59,$T$5:$T$104,"履行中")+SUMIFS($G$5:$G$104,$B$5:$B$104,$B59,$T$5:$T$104,"已结项")-IF(OR($T59="已签署",$T59="履行中",$T59="已结项"),N($G59),0),""))</f>
        <v/>
      </c>
      <c r="J59" s="25" t="str">
        <f aca="false">IF($A59="","",IF($H59="确定",IF($G59="","待补充",N($G59)+N($I59)),IF($H59="零金额",N($G59)+N($I59),IF($H59="不适用","不适用","待补充"))))</f>
        <v/>
      </c>
      <c r="K59" s="22"/>
      <c r="L59" s="26"/>
      <c r="M59" s="27"/>
      <c r="N59" s="27"/>
      <c r="O59" s="28"/>
      <c r="P59" s="23"/>
      <c r="Q59" s="29" t="str">
        <f aca="false">IF($A59="","",IF(OR($N59="",$P59=""),"",$N59-$P59))</f>
        <v/>
      </c>
      <c r="R59" s="23"/>
      <c r="S59" s="23"/>
      <c r="T59" s="23"/>
      <c r="U59" s="23"/>
      <c r="V59" s="23"/>
      <c r="W59" s="23"/>
      <c r="X59" s="26"/>
      <c r="Y59" s="23"/>
      <c r="Z59" s="23"/>
      <c r="AA59" s="23"/>
      <c r="AB59" s="23"/>
      <c r="AC59" s="30" t="str">
        <f aca="false">IF($A59="","",
IF(COUNTIF($A$5:$A$104,$A59)&gt;1,"错误：编号重复",
IF(OR($B59="",$K59="",$AG59="",AND($F59&lt;&gt;"NDA/保密",$O59=""),$C59="",$D59="",$E59="",$F59="",$H59="",$L59="",$M59="",$N59="",$R59="",$S59="",$T59="",$U59="",$V59="",$W59="",$X59="",$Y59="",$Z59="",$AA59="",$AB59=""),"待补充",
IF(OR(NOT(ISNUMBER($L59)),$L59&lt;=0,NOT(ISNUMBER($M59)),NOT(ISNUMBER($N59)),$N59&lt;$M59,AND($F59&lt;&gt;"NDA/保密",OR(NOT(ISNUMBER($O59)),$O59&lt;0,$O59&gt;1)),AND(OR($H59="确定",$H59="零金额"),NOT(ISNUMBER($G59))),AND($H59="确定",$G59=0),AND($H59="不适用",$G59&lt;&gt;"")),"错误：金额/期限/日期/比例",IF(AND(OR($H59="确定",$H59="零金额"),OR($G59="",$G59&lt;0)),"错误：金额",
IF(AND($H59="确定",$K59&lt;&gt;"CNY"),"人工判断（HOLD）：非人民币",
IF($H59="未确定","人工判断（HOLD）：金额未确定",
IF(AND($H59="不适用",$F59&lt;&gt;"NDA/保密"),"待补充：金额口径",
IF(AND($H59="零金额",$F59="NDA/保密"),"待补充：NDA 金额口径应为不适用",
IF(AND($H59="零金额",$F59&lt;&gt;"NDA/保密"),"人工判断（HOLD）：零金额对价",
IF(AND($H59&lt;&gt;"确定",$H59&lt;&gt;"零金额",$H59&lt;&gt;"不适用"),"错误：金额口径",
IF($Z59&lt;&gt;"无","暂停：存在未解除事项",
IF(AND($V59&lt;&gt;"无",$W59&lt;&gt;"已完成"),"暂停：专项未完成",
IF($AA59&lt;&gt;"是","暂停：批准条件未落实",
IF(AND($AB59&lt;&gt;"是",$AB59&lt;&gt;"不适用（未签署）"),"暂停：签署版不一致",
IF(OR($Y59="是",AND(OR($H59="确定",$H59="零金额"),N($J59)&gt;审批参数!$B$10)),"R3",
IF($O59&gt;审批参数!$B$14,"R3",
IF(OR(AND(OR($H59="确定",$H59="零金额"),N($J59)&gt;审批参数!$B$9),$X59&gt;0,$L59&gt;审批参数!$B$12,$O59&gt;审批参数!$B$11,$V59&lt;&gt;"无",$F59="SaaS采购"),"R2","R1"))))))))))))))))))</f>
        <v/>
      </c>
      <c r="AD59" s="31" t="str">
        <f aca="false">IF($A59="","",
IF(LEFT($AC59,2)="错误","检查输入",
IF(LEFT($AC59,2)="待补","缺少必填项或金额口径",
IF(LEFT($AC59,2)="人工","金额/币种需人工判断",
IF(LEFT($AC59,2)="暂停",MID($AC59,4,100),
TRIM(
IF(OR($Y59="是",AND(OR($H59="确定",$H59="零金额"),N($J59)&gt;审批参数!$B$10)),"金额或责任超R3线；","")
&amp;IF(AND(OR($H59="确定",$H59="零金额"),N($J59)&gt;审批参数!$B$9,N($J59)&lt;=审批参数!$B$10),"金额超R1上限；","")
&amp;IF($O59&gt;审批参数!$B$14,"预付款超50%；","")
&amp;IF($X59&gt;0,"存在最终采纳的实质偏离；","")
&amp;IF($L59&gt;审批参数!$B$12,"期限超12个月；","")
&amp;IF($O59&gt;审批参数!$B$11,"预付款超30%；","")
&amp;IF($V59&lt;&gt;"无","专项风险；","")
&amp;IF($F59="SaaS采购","SaaS采购（限定范围，R2）；","")
))))))</f>
        <v/>
      </c>
      <c r="AE59" s="31" t="str">
        <f aca="false">IF($A59="","",
IF(LEFT($AC59,2)="错误","修正后重算",
IF(LEFT($AC59,2)="待补","补齐后重算",
IF(LEFT($AC59,2)="人工","转人工判断，不得自动放行",
IF(LEFT($AC59,2)="暂停","解除暂停后重算",
IF($AC59="R3","完成R2审查后升级审批",
IF($AC59="R2","业务批准+法务审查+财务/专项意见，并核验签署授权",
"业务批准；涉及付款做财务核验；签署授权另查")))))))</f>
        <v/>
      </c>
      <c r="AF59" s="23"/>
      <c r="AG59" s="23"/>
      <c r="AH59" s="23"/>
      <c r="AI59" s="23"/>
      <c r="AJ59" s="23"/>
    </row>
    <row r="60" customFormat="false" ht="25.5" hidden="false" customHeight="true" outlineLevel="0" collapsed="false">
      <c r="A60" s="23"/>
      <c r="B60" s="23"/>
      <c r="C60" s="23"/>
      <c r="D60" s="23"/>
      <c r="E60" s="23"/>
      <c r="F60" s="23"/>
      <c r="G60" s="24"/>
      <c r="H60" s="23"/>
      <c r="I60" s="25" t="str">
        <f aca="false">IF($A60="","",IF(OR($H60="确定",$H60="零金额"),SUMIFS($G$5:$G$104,$B$5:$B$104,$B60,$T$5:$T$104,"已签署")+SUMIFS($G$5:$G$104,$B$5:$B$104,$B60,$T$5:$T$104,"履行中")+SUMIFS($G$5:$G$104,$B$5:$B$104,$B60,$T$5:$T$104,"已结项")-IF(OR($T60="已签署",$T60="履行中",$T60="已结项"),N($G60),0),""))</f>
        <v/>
      </c>
      <c r="J60" s="25" t="str">
        <f aca="false">IF($A60="","",IF($H60="确定",IF($G60="","待补充",N($G60)+N($I60)),IF($H60="零金额",N($G60)+N($I60),IF($H60="不适用","不适用","待补充"))))</f>
        <v/>
      </c>
      <c r="K60" s="22"/>
      <c r="L60" s="26"/>
      <c r="M60" s="27"/>
      <c r="N60" s="27"/>
      <c r="O60" s="28"/>
      <c r="P60" s="23"/>
      <c r="Q60" s="29" t="str">
        <f aca="false">IF($A60="","",IF(OR($N60="",$P60=""),"",$N60-$P60))</f>
        <v/>
      </c>
      <c r="R60" s="23"/>
      <c r="S60" s="23"/>
      <c r="T60" s="23"/>
      <c r="U60" s="23"/>
      <c r="V60" s="23"/>
      <c r="W60" s="23"/>
      <c r="X60" s="26"/>
      <c r="Y60" s="23"/>
      <c r="Z60" s="23"/>
      <c r="AA60" s="23"/>
      <c r="AB60" s="23"/>
      <c r="AC60" s="30" t="str">
        <f aca="false">IF($A60="","",
IF(COUNTIF($A$5:$A$104,$A60)&gt;1,"错误：编号重复",
IF(OR($B60="",$K60="",$AG60="",AND($F60&lt;&gt;"NDA/保密",$O60=""),$C60="",$D60="",$E60="",$F60="",$H60="",$L60="",$M60="",$N60="",$R60="",$S60="",$T60="",$U60="",$V60="",$W60="",$X60="",$Y60="",$Z60="",$AA60="",$AB60=""),"待补充",
IF(OR(NOT(ISNUMBER($L60)),$L60&lt;=0,NOT(ISNUMBER($M60)),NOT(ISNUMBER($N60)),$N60&lt;$M60,AND($F60&lt;&gt;"NDA/保密",OR(NOT(ISNUMBER($O60)),$O60&lt;0,$O60&gt;1)),AND(OR($H60="确定",$H60="零金额"),NOT(ISNUMBER($G60))),AND($H60="确定",$G60=0),AND($H60="不适用",$G60&lt;&gt;"")),"错误：金额/期限/日期/比例",IF(AND(OR($H60="确定",$H60="零金额"),OR($G60="",$G60&lt;0)),"错误：金额",
IF(AND($H60="确定",$K60&lt;&gt;"CNY"),"人工判断（HOLD）：非人民币",
IF($H60="未确定","人工判断（HOLD）：金额未确定",
IF(AND($H60="不适用",$F60&lt;&gt;"NDA/保密"),"待补充：金额口径",
IF(AND($H60="零金额",$F60="NDA/保密"),"待补充：NDA 金额口径应为不适用",
IF(AND($H60="零金额",$F60&lt;&gt;"NDA/保密"),"人工判断（HOLD）：零金额对价",
IF(AND($H60&lt;&gt;"确定",$H60&lt;&gt;"零金额",$H60&lt;&gt;"不适用"),"错误：金额口径",
IF($Z60&lt;&gt;"无","暂停：存在未解除事项",
IF(AND($V60&lt;&gt;"无",$W60&lt;&gt;"已完成"),"暂停：专项未完成",
IF($AA60&lt;&gt;"是","暂停：批准条件未落实",
IF(AND($AB60&lt;&gt;"是",$AB60&lt;&gt;"不适用（未签署）"),"暂停：签署版不一致",
IF(OR($Y60="是",AND(OR($H60="确定",$H60="零金额"),N($J60)&gt;审批参数!$B$10)),"R3",
IF($O60&gt;审批参数!$B$14,"R3",
IF(OR(AND(OR($H60="确定",$H60="零金额"),N($J60)&gt;审批参数!$B$9),$X60&gt;0,$L60&gt;审批参数!$B$12,$O60&gt;审批参数!$B$11,$V60&lt;&gt;"无",$F60="SaaS采购"),"R2","R1"))))))))))))))))))</f>
        <v/>
      </c>
      <c r="AD60" s="31" t="str">
        <f aca="false">IF($A60="","",
IF(LEFT($AC60,2)="错误","检查输入",
IF(LEFT($AC60,2)="待补","缺少必填项或金额口径",
IF(LEFT($AC60,2)="人工","金额/币种需人工判断",
IF(LEFT($AC60,2)="暂停",MID($AC60,4,100),
TRIM(
IF(OR($Y60="是",AND(OR($H60="确定",$H60="零金额"),N($J60)&gt;审批参数!$B$10)),"金额或责任超R3线；","")
&amp;IF(AND(OR($H60="确定",$H60="零金额"),N($J60)&gt;审批参数!$B$9,N($J60)&lt;=审批参数!$B$10),"金额超R1上限；","")
&amp;IF($O60&gt;审批参数!$B$14,"预付款超50%；","")
&amp;IF($X60&gt;0,"存在最终采纳的实质偏离；","")
&amp;IF($L60&gt;审批参数!$B$12,"期限超12个月；","")
&amp;IF($O60&gt;审批参数!$B$11,"预付款超30%；","")
&amp;IF($V60&lt;&gt;"无","专项风险；","")
&amp;IF($F60="SaaS采购","SaaS采购（限定范围，R2）；","")
))))))</f>
        <v/>
      </c>
      <c r="AE60" s="31" t="str">
        <f aca="false">IF($A60="","",
IF(LEFT($AC60,2)="错误","修正后重算",
IF(LEFT($AC60,2)="待补","补齐后重算",
IF(LEFT($AC60,2)="人工","转人工判断，不得自动放行",
IF(LEFT($AC60,2)="暂停","解除暂停后重算",
IF($AC60="R3","完成R2审查后升级审批",
IF($AC60="R2","业务批准+法务审查+财务/专项意见，并核验签署授权",
"业务批准；涉及付款做财务核验；签署授权另查")))))))</f>
        <v/>
      </c>
      <c r="AF60" s="23"/>
      <c r="AG60" s="23"/>
      <c r="AH60" s="23"/>
      <c r="AI60" s="23"/>
      <c r="AJ60" s="23"/>
    </row>
    <row r="61" customFormat="false" ht="25.5" hidden="false" customHeight="true" outlineLevel="0" collapsed="false">
      <c r="A61" s="23"/>
      <c r="B61" s="23"/>
      <c r="C61" s="23"/>
      <c r="D61" s="23"/>
      <c r="E61" s="23"/>
      <c r="F61" s="23"/>
      <c r="G61" s="24"/>
      <c r="H61" s="23"/>
      <c r="I61" s="25" t="str">
        <f aca="false">IF($A61="","",IF(OR($H61="确定",$H61="零金额"),SUMIFS($G$5:$G$104,$B$5:$B$104,$B61,$T$5:$T$104,"已签署")+SUMIFS($G$5:$G$104,$B$5:$B$104,$B61,$T$5:$T$104,"履行中")+SUMIFS($G$5:$G$104,$B$5:$B$104,$B61,$T$5:$T$104,"已结项")-IF(OR($T61="已签署",$T61="履行中",$T61="已结项"),N($G61),0),""))</f>
        <v/>
      </c>
      <c r="J61" s="25" t="str">
        <f aca="false">IF($A61="","",IF($H61="确定",IF($G61="","待补充",N($G61)+N($I61)),IF($H61="零金额",N($G61)+N($I61),IF($H61="不适用","不适用","待补充"))))</f>
        <v/>
      </c>
      <c r="K61" s="22"/>
      <c r="L61" s="26"/>
      <c r="M61" s="27"/>
      <c r="N61" s="27"/>
      <c r="O61" s="28"/>
      <c r="P61" s="23"/>
      <c r="Q61" s="29" t="str">
        <f aca="false">IF($A61="","",IF(OR($N61="",$P61=""),"",$N61-$P61))</f>
        <v/>
      </c>
      <c r="R61" s="23"/>
      <c r="S61" s="23"/>
      <c r="T61" s="23"/>
      <c r="U61" s="23"/>
      <c r="V61" s="23"/>
      <c r="W61" s="23"/>
      <c r="X61" s="26"/>
      <c r="Y61" s="23"/>
      <c r="Z61" s="23"/>
      <c r="AA61" s="23"/>
      <c r="AB61" s="23"/>
      <c r="AC61" s="30" t="str">
        <f aca="false">IF($A61="","",
IF(COUNTIF($A$5:$A$104,$A61)&gt;1,"错误：编号重复",
IF(OR($B61="",$K61="",$AG61="",AND($F61&lt;&gt;"NDA/保密",$O61=""),$C61="",$D61="",$E61="",$F61="",$H61="",$L61="",$M61="",$N61="",$R61="",$S61="",$T61="",$U61="",$V61="",$W61="",$X61="",$Y61="",$Z61="",$AA61="",$AB61=""),"待补充",
IF(OR(NOT(ISNUMBER($L61)),$L61&lt;=0,NOT(ISNUMBER($M61)),NOT(ISNUMBER($N61)),$N61&lt;$M61,AND($F61&lt;&gt;"NDA/保密",OR(NOT(ISNUMBER($O61)),$O61&lt;0,$O61&gt;1)),AND(OR($H61="确定",$H61="零金额"),NOT(ISNUMBER($G61))),AND($H61="确定",$G61=0),AND($H61="不适用",$G61&lt;&gt;"")),"错误：金额/期限/日期/比例",IF(AND(OR($H61="确定",$H61="零金额"),OR($G61="",$G61&lt;0)),"错误：金额",
IF(AND($H61="确定",$K61&lt;&gt;"CNY"),"人工判断（HOLD）：非人民币",
IF($H61="未确定","人工判断（HOLD）：金额未确定",
IF(AND($H61="不适用",$F61&lt;&gt;"NDA/保密"),"待补充：金额口径",
IF(AND($H61="零金额",$F61="NDA/保密"),"待补充：NDA 金额口径应为不适用",
IF(AND($H61="零金额",$F61&lt;&gt;"NDA/保密"),"人工判断（HOLD）：零金额对价",
IF(AND($H61&lt;&gt;"确定",$H61&lt;&gt;"零金额",$H61&lt;&gt;"不适用"),"错误：金额口径",
IF($Z61&lt;&gt;"无","暂停：存在未解除事项",
IF(AND($V61&lt;&gt;"无",$W61&lt;&gt;"已完成"),"暂停：专项未完成",
IF($AA61&lt;&gt;"是","暂停：批准条件未落实",
IF(AND($AB61&lt;&gt;"是",$AB61&lt;&gt;"不适用（未签署）"),"暂停：签署版不一致",
IF(OR($Y61="是",AND(OR($H61="确定",$H61="零金额"),N($J61)&gt;审批参数!$B$10)),"R3",
IF($O61&gt;审批参数!$B$14,"R3",
IF(OR(AND(OR($H61="确定",$H61="零金额"),N($J61)&gt;审批参数!$B$9),$X61&gt;0,$L61&gt;审批参数!$B$12,$O61&gt;审批参数!$B$11,$V61&lt;&gt;"无",$F61="SaaS采购"),"R2","R1"))))))))))))))))))</f>
        <v/>
      </c>
      <c r="AD61" s="31" t="str">
        <f aca="false">IF($A61="","",
IF(LEFT($AC61,2)="错误","检查输入",
IF(LEFT($AC61,2)="待补","缺少必填项或金额口径",
IF(LEFT($AC61,2)="人工","金额/币种需人工判断",
IF(LEFT($AC61,2)="暂停",MID($AC61,4,100),
TRIM(
IF(OR($Y61="是",AND(OR($H61="确定",$H61="零金额"),N($J61)&gt;审批参数!$B$10)),"金额或责任超R3线；","")
&amp;IF(AND(OR($H61="确定",$H61="零金额"),N($J61)&gt;审批参数!$B$9,N($J61)&lt;=审批参数!$B$10),"金额超R1上限；","")
&amp;IF($O61&gt;审批参数!$B$14,"预付款超50%；","")
&amp;IF($X61&gt;0,"存在最终采纳的实质偏离；","")
&amp;IF($L61&gt;审批参数!$B$12,"期限超12个月；","")
&amp;IF($O61&gt;审批参数!$B$11,"预付款超30%；","")
&amp;IF($V61&lt;&gt;"无","专项风险；","")
&amp;IF($F61="SaaS采购","SaaS采购（限定范围，R2）；","")
))))))</f>
        <v/>
      </c>
      <c r="AE61" s="31" t="str">
        <f aca="false">IF($A61="","",
IF(LEFT($AC61,2)="错误","修正后重算",
IF(LEFT($AC61,2)="待补","补齐后重算",
IF(LEFT($AC61,2)="人工","转人工判断，不得自动放行",
IF(LEFT($AC61,2)="暂停","解除暂停后重算",
IF($AC61="R3","完成R2审查后升级审批",
IF($AC61="R2","业务批准+法务审查+财务/专项意见，并核验签署授权",
"业务批准；涉及付款做财务核验；签署授权另查")))))))</f>
        <v/>
      </c>
      <c r="AF61" s="23"/>
      <c r="AG61" s="23"/>
      <c r="AH61" s="23"/>
      <c r="AI61" s="23"/>
      <c r="AJ61" s="23"/>
    </row>
    <row r="62" customFormat="false" ht="25.5" hidden="false" customHeight="true" outlineLevel="0" collapsed="false">
      <c r="A62" s="23"/>
      <c r="B62" s="23"/>
      <c r="C62" s="23"/>
      <c r="D62" s="23"/>
      <c r="E62" s="23"/>
      <c r="F62" s="23"/>
      <c r="G62" s="24"/>
      <c r="H62" s="23"/>
      <c r="I62" s="25" t="str">
        <f aca="false">IF($A62="","",IF(OR($H62="确定",$H62="零金额"),SUMIFS($G$5:$G$104,$B$5:$B$104,$B62,$T$5:$T$104,"已签署")+SUMIFS($G$5:$G$104,$B$5:$B$104,$B62,$T$5:$T$104,"履行中")+SUMIFS($G$5:$G$104,$B$5:$B$104,$B62,$T$5:$T$104,"已结项")-IF(OR($T62="已签署",$T62="履行中",$T62="已结项"),N($G62),0),""))</f>
        <v/>
      </c>
      <c r="J62" s="25" t="str">
        <f aca="false">IF($A62="","",IF($H62="确定",IF($G62="","待补充",N($G62)+N($I62)),IF($H62="零金额",N($G62)+N($I62),IF($H62="不适用","不适用","待补充"))))</f>
        <v/>
      </c>
      <c r="K62" s="22"/>
      <c r="L62" s="26"/>
      <c r="M62" s="27"/>
      <c r="N62" s="27"/>
      <c r="O62" s="28"/>
      <c r="P62" s="23"/>
      <c r="Q62" s="29" t="str">
        <f aca="false">IF($A62="","",IF(OR($N62="",$P62=""),"",$N62-$P62))</f>
        <v/>
      </c>
      <c r="R62" s="23"/>
      <c r="S62" s="23"/>
      <c r="T62" s="23"/>
      <c r="U62" s="23"/>
      <c r="V62" s="23"/>
      <c r="W62" s="23"/>
      <c r="X62" s="26"/>
      <c r="Y62" s="23"/>
      <c r="Z62" s="23"/>
      <c r="AA62" s="23"/>
      <c r="AB62" s="23"/>
      <c r="AC62" s="30" t="str">
        <f aca="false">IF($A62="","",
IF(COUNTIF($A$5:$A$104,$A62)&gt;1,"错误：编号重复",
IF(OR($B62="",$K62="",$AG62="",AND($F62&lt;&gt;"NDA/保密",$O62=""),$C62="",$D62="",$E62="",$F62="",$H62="",$L62="",$M62="",$N62="",$R62="",$S62="",$T62="",$U62="",$V62="",$W62="",$X62="",$Y62="",$Z62="",$AA62="",$AB62=""),"待补充",
IF(OR(NOT(ISNUMBER($L62)),$L62&lt;=0,NOT(ISNUMBER($M62)),NOT(ISNUMBER($N62)),$N62&lt;$M62,AND($F62&lt;&gt;"NDA/保密",OR(NOT(ISNUMBER($O62)),$O62&lt;0,$O62&gt;1)),AND(OR($H62="确定",$H62="零金额"),NOT(ISNUMBER($G62))),AND($H62="确定",$G62=0),AND($H62="不适用",$G62&lt;&gt;"")),"错误：金额/期限/日期/比例",IF(AND(OR($H62="确定",$H62="零金额"),OR($G62="",$G62&lt;0)),"错误：金额",
IF(AND($H62="确定",$K62&lt;&gt;"CNY"),"人工判断（HOLD）：非人民币",
IF($H62="未确定","人工判断（HOLD）：金额未确定",
IF(AND($H62="不适用",$F62&lt;&gt;"NDA/保密"),"待补充：金额口径",
IF(AND($H62="零金额",$F62="NDA/保密"),"待补充：NDA 金额口径应为不适用",
IF(AND($H62="零金额",$F62&lt;&gt;"NDA/保密"),"人工判断（HOLD）：零金额对价",
IF(AND($H62&lt;&gt;"确定",$H62&lt;&gt;"零金额",$H62&lt;&gt;"不适用"),"错误：金额口径",
IF($Z62&lt;&gt;"无","暂停：存在未解除事项",
IF(AND($V62&lt;&gt;"无",$W62&lt;&gt;"已完成"),"暂停：专项未完成",
IF($AA62&lt;&gt;"是","暂停：批准条件未落实",
IF(AND($AB62&lt;&gt;"是",$AB62&lt;&gt;"不适用（未签署）"),"暂停：签署版不一致",
IF(OR($Y62="是",AND(OR($H62="确定",$H62="零金额"),N($J62)&gt;审批参数!$B$10)),"R3",
IF($O62&gt;审批参数!$B$14,"R3",
IF(OR(AND(OR($H62="确定",$H62="零金额"),N($J62)&gt;审批参数!$B$9),$X62&gt;0,$L62&gt;审批参数!$B$12,$O62&gt;审批参数!$B$11,$V62&lt;&gt;"无",$F62="SaaS采购"),"R2","R1"))))))))))))))))))</f>
        <v/>
      </c>
      <c r="AD62" s="31" t="str">
        <f aca="false">IF($A62="","",
IF(LEFT($AC62,2)="错误","检查输入",
IF(LEFT($AC62,2)="待补","缺少必填项或金额口径",
IF(LEFT($AC62,2)="人工","金额/币种需人工判断",
IF(LEFT($AC62,2)="暂停",MID($AC62,4,100),
TRIM(
IF(OR($Y62="是",AND(OR($H62="确定",$H62="零金额"),N($J62)&gt;审批参数!$B$10)),"金额或责任超R3线；","")
&amp;IF(AND(OR($H62="确定",$H62="零金额"),N($J62)&gt;审批参数!$B$9,N($J62)&lt;=审批参数!$B$10),"金额超R1上限；","")
&amp;IF($O62&gt;审批参数!$B$14,"预付款超50%；","")
&amp;IF($X62&gt;0,"存在最终采纳的实质偏离；","")
&amp;IF($L62&gt;审批参数!$B$12,"期限超12个月；","")
&amp;IF($O62&gt;审批参数!$B$11,"预付款超30%；","")
&amp;IF($V62&lt;&gt;"无","专项风险；","")
&amp;IF($F62="SaaS采购","SaaS采购（限定范围，R2）；","")
))))))</f>
        <v/>
      </c>
      <c r="AE62" s="31" t="str">
        <f aca="false">IF($A62="","",
IF(LEFT($AC62,2)="错误","修正后重算",
IF(LEFT($AC62,2)="待补","补齐后重算",
IF(LEFT($AC62,2)="人工","转人工判断，不得自动放行",
IF(LEFT($AC62,2)="暂停","解除暂停后重算",
IF($AC62="R3","完成R2审查后升级审批",
IF($AC62="R2","业务批准+法务审查+财务/专项意见，并核验签署授权",
"业务批准；涉及付款做财务核验；签署授权另查")))))))</f>
        <v/>
      </c>
      <c r="AF62" s="23"/>
      <c r="AG62" s="23"/>
      <c r="AH62" s="23"/>
      <c r="AI62" s="23"/>
      <c r="AJ62" s="23"/>
    </row>
    <row r="63" customFormat="false" ht="25.5" hidden="false" customHeight="true" outlineLevel="0" collapsed="false">
      <c r="A63" s="23"/>
      <c r="B63" s="23"/>
      <c r="C63" s="23"/>
      <c r="D63" s="23"/>
      <c r="E63" s="23"/>
      <c r="F63" s="23"/>
      <c r="G63" s="24"/>
      <c r="H63" s="23"/>
      <c r="I63" s="25" t="str">
        <f aca="false">IF($A63="","",IF(OR($H63="确定",$H63="零金额"),SUMIFS($G$5:$G$104,$B$5:$B$104,$B63,$T$5:$T$104,"已签署")+SUMIFS($G$5:$G$104,$B$5:$B$104,$B63,$T$5:$T$104,"履行中")+SUMIFS($G$5:$G$104,$B$5:$B$104,$B63,$T$5:$T$104,"已结项")-IF(OR($T63="已签署",$T63="履行中",$T63="已结项"),N($G63),0),""))</f>
        <v/>
      </c>
      <c r="J63" s="25" t="str">
        <f aca="false">IF($A63="","",IF($H63="确定",IF($G63="","待补充",N($G63)+N($I63)),IF($H63="零金额",N($G63)+N($I63),IF($H63="不适用","不适用","待补充"))))</f>
        <v/>
      </c>
      <c r="K63" s="22"/>
      <c r="L63" s="26"/>
      <c r="M63" s="27"/>
      <c r="N63" s="27"/>
      <c r="O63" s="28"/>
      <c r="P63" s="23"/>
      <c r="Q63" s="29" t="str">
        <f aca="false">IF($A63="","",IF(OR($N63="",$P63=""),"",$N63-$P63))</f>
        <v/>
      </c>
      <c r="R63" s="23"/>
      <c r="S63" s="23"/>
      <c r="T63" s="23"/>
      <c r="U63" s="23"/>
      <c r="V63" s="23"/>
      <c r="W63" s="23"/>
      <c r="X63" s="26"/>
      <c r="Y63" s="23"/>
      <c r="Z63" s="23"/>
      <c r="AA63" s="23"/>
      <c r="AB63" s="23"/>
      <c r="AC63" s="30" t="str">
        <f aca="false">IF($A63="","",
IF(COUNTIF($A$5:$A$104,$A63)&gt;1,"错误：编号重复",
IF(OR($B63="",$K63="",$AG63="",AND($F63&lt;&gt;"NDA/保密",$O63=""),$C63="",$D63="",$E63="",$F63="",$H63="",$L63="",$M63="",$N63="",$R63="",$S63="",$T63="",$U63="",$V63="",$W63="",$X63="",$Y63="",$Z63="",$AA63="",$AB63=""),"待补充",
IF(OR(NOT(ISNUMBER($L63)),$L63&lt;=0,NOT(ISNUMBER($M63)),NOT(ISNUMBER($N63)),$N63&lt;$M63,AND($F63&lt;&gt;"NDA/保密",OR(NOT(ISNUMBER($O63)),$O63&lt;0,$O63&gt;1)),AND(OR($H63="确定",$H63="零金额"),NOT(ISNUMBER($G63))),AND($H63="确定",$G63=0),AND($H63="不适用",$G63&lt;&gt;"")),"错误：金额/期限/日期/比例",IF(AND(OR($H63="确定",$H63="零金额"),OR($G63="",$G63&lt;0)),"错误：金额",
IF(AND($H63="确定",$K63&lt;&gt;"CNY"),"人工判断（HOLD）：非人民币",
IF($H63="未确定","人工判断（HOLD）：金额未确定",
IF(AND($H63="不适用",$F63&lt;&gt;"NDA/保密"),"待补充：金额口径",
IF(AND($H63="零金额",$F63="NDA/保密"),"待补充：NDA 金额口径应为不适用",
IF(AND($H63="零金额",$F63&lt;&gt;"NDA/保密"),"人工判断（HOLD）：零金额对价",
IF(AND($H63&lt;&gt;"确定",$H63&lt;&gt;"零金额",$H63&lt;&gt;"不适用"),"错误：金额口径",
IF($Z63&lt;&gt;"无","暂停：存在未解除事项",
IF(AND($V63&lt;&gt;"无",$W63&lt;&gt;"已完成"),"暂停：专项未完成",
IF($AA63&lt;&gt;"是","暂停：批准条件未落实",
IF(AND($AB63&lt;&gt;"是",$AB63&lt;&gt;"不适用（未签署）"),"暂停：签署版不一致",
IF(OR($Y63="是",AND(OR($H63="确定",$H63="零金额"),N($J63)&gt;审批参数!$B$10)),"R3",
IF($O63&gt;审批参数!$B$14,"R3",
IF(OR(AND(OR($H63="确定",$H63="零金额"),N($J63)&gt;审批参数!$B$9),$X63&gt;0,$L63&gt;审批参数!$B$12,$O63&gt;审批参数!$B$11,$V63&lt;&gt;"无",$F63="SaaS采购"),"R2","R1"))))))))))))))))))</f>
        <v/>
      </c>
      <c r="AD63" s="31" t="str">
        <f aca="false">IF($A63="","",
IF(LEFT($AC63,2)="错误","检查输入",
IF(LEFT($AC63,2)="待补","缺少必填项或金额口径",
IF(LEFT($AC63,2)="人工","金额/币种需人工判断",
IF(LEFT($AC63,2)="暂停",MID($AC63,4,100),
TRIM(
IF(OR($Y63="是",AND(OR($H63="确定",$H63="零金额"),N($J63)&gt;审批参数!$B$10)),"金额或责任超R3线；","")
&amp;IF(AND(OR($H63="确定",$H63="零金额"),N($J63)&gt;审批参数!$B$9,N($J63)&lt;=审批参数!$B$10),"金额超R1上限；","")
&amp;IF($O63&gt;审批参数!$B$14,"预付款超50%；","")
&amp;IF($X63&gt;0,"存在最终采纳的实质偏离；","")
&amp;IF($L63&gt;审批参数!$B$12,"期限超12个月；","")
&amp;IF($O63&gt;审批参数!$B$11,"预付款超30%；","")
&amp;IF($V63&lt;&gt;"无","专项风险；","")
&amp;IF($F63="SaaS采购","SaaS采购（限定范围，R2）；","")
))))))</f>
        <v/>
      </c>
      <c r="AE63" s="31" t="str">
        <f aca="false">IF($A63="","",
IF(LEFT($AC63,2)="错误","修正后重算",
IF(LEFT($AC63,2)="待补","补齐后重算",
IF(LEFT($AC63,2)="人工","转人工判断，不得自动放行",
IF(LEFT($AC63,2)="暂停","解除暂停后重算",
IF($AC63="R3","完成R2审查后升级审批",
IF($AC63="R2","业务批准+法务审查+财务/专项意见，并核验签署授权",
"业务批准；涉及付款做财务核验；签署授权另查")))))))</f>
        <v/>
      </c>
      <c r="AF63" s="23"/>
      <c r="AG63" s="23"/>
      <c r="AH63" s="23"/>
      <c r="AI63" s="23"/>
      <c r="AJ63" s="23"/>
    </row>
    <row r="64" customFormat="false" ht="25.5" hidden="false" customHeight="true" outlineLevel="0" collapsed="false">
      <c r="A64" s="23"/>
      <c r="B64" s="23"/>
      <c r="C64" s="23"/>
      <c r="D64" s="23"/>
      <c r="E64" s="23"/>
      <c r="F64" s="23"/>
      <c r="G64" s="24"/>
      <c r="H64" s="23"/>
      <c r="I64" s="25" t="str">
        <f aca="false">IF($A64="","",IF(OR($H64="确定",$H64="零金额"),SUMIFS($G$5:$G$104,$B$5:$B$104,$B64,$T$5:$T$104,"已签署")+SUMIFS($G$5:$G$104,$B$5:$B$104,$B64,$T$5:$T$104,"履行中")+SUMIFS($G$5:$G$104,$B$5:$B$104,$B64,$T$5:$T$104,"已结项")-IF(OR($T64="已签署",$T64="履行中",$T64="已结项"),N($G64),0),""))</f>
        <v/>
      </c>
      <c r="J64" s="25" t="str">
        <f aca="false">IF($A64="","",IF($H64="确定",IF($G64="","待补充",N($G64)+N($I64)),IF($H64="零金额",N($G64)+N($I64),IF($H64="不适用","不适用","待补充"))))</f>
        <v/>
      </c>
      <c r="K64" s="22"/>
      <c r="L64" s="26"/>
      <c r="M64" s="27"/>
      <c r="N64" s="27"/>
      <c r="O64" s="28"/>
      <c r="P64" s="23"/>
      <c r="Q64" s="29" t="str">
        <f aca="false">IF($A64="","",IF(OR($N64="",$P64=""),"",$N64-$P64))</f>
        <v/>
      </c>
      <c r="R64" s="23"/>
      <c r="S64" s="23"/>
      <c r="T64" s="23"/>
      <c r="U64" s="23"/>
      <c r="V64" s="23"/>
      <c r="W64" s="23"/>
      <c r="X64" s="26"/>
      <c r="Y64" s="23"/>
      <c r="Z64" s="23"/>
      <c r="AA64" s="23"/>
      <c r="AB64" s="23"/>
      <c r="AC64" s="30" t="str">
        <f aca="false">IF($A64="","",
IF(COUNTIF($A$5:$A$104,$A64)&gt;1,"错误：编号重复",
IF(OR($B64="",$K64="",$AG64="",AND($F64&lt;&gt;"NDA/保密",$O64=""),$C64="",$D64="",$E64="",$F64="",$H64="",$L64="",$M64="",$N64="",$R64="",$S64="",$T64="",$U64="",$V64="",$W64="",$X64="",$Y64="",$Z64="",$AA64="",$AB64=""),"待补充",
IF(OR(NOT(ISNUMBER($L64)),$L64&lt;=0,NOT(ISNUMBER($M64)),NOT(ISNUMBER($N64)),$N64&lt;$M64,AND($F64&lt;&gt;"NDA/保密",OR(NOT(ISNUMBER($O64)),$O64&lt;0,$O64&gt;1)),AND(OR($H64="确定",$H64="零金额"),NOT(ISNUMBER($G64))),AND($H64="确定",$G64=0),AND($H64="不适用",$G64&lt;&gt;"")),"错误：金额/期限/日期/比例",IF(AND(OR($H64="确定",$H64="零金额"),OR($G64="",$G64&lt;0)),"错误：金额",
IF(AND($H64="确定",$K64&lt;&gt;"CNY"),"人工判断（HOLD）：非人民币",
IF($H64="未确定","人工判断（HOLD）：金额未确定",
IF(AND($H64="不适用",$F64&lt;&gt;"NDA/保密"),"待补充：金额口径",
IF(AND($H64="零金额",$F64="NDA/保密"),"待补充：NDA 金额口径应为不适用",
IF(AND($H64="零金额",$F64&lt;&gt;"NDA/保密"),"人工判断（HOLD）：零金额对价",
IF(AND($H64&lt;&gt;"确定",$H64&lt;&gt;"零金额",$H64&lt;&gt;"不适用"),"错误：金额口径",
IF($Z64&lt;&gt;"无","暂停：存在未解除事项",
IF(AND($V64&lt;&gt;"无",$W64&lt;&gt;"已完成"),"暂停：专项未完成",
IF($AA64&lt;&gt;"是","暂停：批准条件未落实",
IF(AND($AB64&lt;&gt;"是",$AB64&lt;&gt;"不适用（未签署）"),"暂停：签署版不一致",
IF(OR($Y64="是",AND(OR($H64="确定",$H64="零金额"),N($J64)&gt;审批参数!$B$10)),"R3",
IF($O64&gt;审批参数!$B$14,"R3",
IF(OR(AND(OR($H64="确定",$H64="零金额"),N($J64)&gt;审批参数!$B$9),$X64&gt;0,$L64&gt;审批参数!$B$12,$O64&gt;审批参数!$B$11,$V64&lt;&gt;"无",$F64="SaaS采购"),"R2","R1"))))))))))))))))))</f>
        <v/>
      </c>
      <c r="AD64" s="31" t="str">
        <f aca="false">IF($A64="","",
IF(LEFT($AC64,2)="错误","检查输入",
IF(LEFT($AC64,2)="待补","缺少必填项或金额口径",
IF(LEFT($AC64,2)="人工","金额/币种需人工判断",
IF(LEFT($AC64,2)="暂停",MID($AC64,4,100),
TRIM(
IF(OR($Y64="是",AND(OR($H64="确定",$H64="零金额"),N($J64)&gt;审批参数!$B$10)),"金额或责任超R3线；","")
&amp;IF(AND(OR($H64="确定",$H64="零金额"),N($J64)&gt;审批参数!$B$9,N($J64)&lt;=审批参数!$B$10),"金额超R1上限；","")
&amp;IF($O64&gt;审批参数!$B$14,"预付款超50%；","")
&amp;IF($X64&gt;0,"存在最终采纳的实质偏离；","")
&amp;IF($L64&gt;审批参数!$B$12,"期限超12个月；","")
&amp;IF($O64&gt;审批参数!$B$11,"预付款超30%；","")
&amp;IF($V64&lt;&gt;"无","专项风险；","")
&amp;IF($F64="SaaS采购","SaaS采购（限定范围，R2）；","")
))))))</f>
        <v/>
      </c>
      <c r="AE64" s="31" t="str">
        <f aca="false">IF($A64="","",
IF(LEFT($AC64,2)="错误","修正后重算",
IF(LEFT($AC64,2)="待补","补齐后重算",
IF(LEFT($AC64,2)="人工","转人工判断，不得自动放行",
IF(LEFT($AC64,2)="暂停","解除暂停后重算",
IF($AC64="R3","完成R2审查后升级审批",
IF($AC64="R2","业务批准+法务审查+财务/专项意见，并核验签署授权",
"业务批准；涉及付款做财务核验；签署授权另查")))))))</f>
        <v/>
      </c>
      <c r="AF64" s="23"/>
      <c r="AG64" s="23"/>
      <c r="AH64" s="23"/>
      <c r="AI64" s="23"/>
      <c r="AJ64" s="23"/>
    </row>
    <row r="65" customFormat="false" ht="25.5" hidden="false" customHeight="true" outlineLevel="0" collapsed="false">
      <c r="A65" s="23"/>
      <c r="B65" s="23"/>
      <c r="C65" s="23"/>
      <c r="D65" s="23"/>
      <c r="E65" s="23"/>
      <c r="F65" s="23"/>
      <c r="G65" s="24"/>
      <c r="H65" s="23"/>
      <c r="I65" s="25" t="str">
        <f aca="false">IF($A65="","",IF(OR($H65="确定",$H65="零金额"),SUMIFS($G$5:$G$104,$B$5:$B$104,$B65,$T$5:$T$104,"已签署")+SUMIFS($G$5:$G$104,$B$5:$B$104,$B65,$T$5:$T$104,"履行中")+SUMIFS($G$5:$G$104,$B$5:$B$104,$B65,$T$5:$T$104,"已结项")-IF(OR($T65="已签署",$T65="履行中",$T65="已结项"),N($G65),0),""))</f>
        <v/>
      </c>
      <c r="J65" s="25" t="str">
        <f aca="false">IF($A65="","",IF($H65="确定",IF($G65="","待补充",N($G65)+N($I65)),IF($H65="零金额",N($G65)+N($I65),IF($H65="不适用","不适用","待补充"))))</f>
        <v/>
      </c>
      <c r="K65" s="22"/>
      <c r="L65" s="26"/>
      <c r="M65" s="27"/>
      <c r="N65" s="27"/>
      <c r="O65" s="28"/>
      <c r="P65" s="23"/>
      <c r="Q65" s="29" t="str">
        <f aca="false">IF($A65="","",IF(OR($N65="",$P65=""),"",$N65-$P65))</f>
        <v/>
      </c>
      <c r="R65" s="23"/>
      <c r="S65" s="23"/>
      <c r="T65" s="23"/>
      <c r="U65" s="23"/>
      <c r="V65" s="23"/>
      <c r="W65" s="23"/>
      <c r="X65" s="26"/>
      <c r="Y65" s="23"/>
      <c r="Z65" s="23"/>
      <c r="AA65" s="23"/>
      <c r="AB65" s="23"/>
      <c r="AC65" s="30" t="str">
        <f aca="false">IF($A65="","",
IF(COUNTIF($A$5:$A$104,$A65)&gt;1,"错误：编号重复",
IF(OR($B65="",$K65="",$AG65="",AND($F65&lt;&gt;"NDA/保密",$O65=""),$C65="",$D65="",$E65="",$F65="",$H65="",$L65="",$M65="",$N65="",$R65="",$S65="",$T65="",$U65="",$V65="",$W65="",$X65="",$Y65="",$Z65="",$AA65="",$AB65=""),"待补充",
IF(OR(NOT(ISNUMBER($L65)),$L65&lt;=0,NOT(ISNUMBER($M65)),NOT(ISNUMBER($N65)),$N65&lt;$M65,AND($F65&lt;&gt;"NDA/保密",OR(NOT(ISNUMBER($O65)),$O65&lt;0,$O65&gt;1)),AND(OR($H65="确定",$H65="零金额"),NOT(ISNUMBER($G65))),AND($H65="确定",$G65=0),AND($H65="不适用",$G65&lt;&gt;"")),"错误：金额/期限/日期/比例",IF(AND(OR($H65="确定",$H65="零金额"),OR($G65="",$G65&lt;0)),"错误：金额",
IF(AND($H65="确定",$K65&lt;&gt;"CNY"),"人工判断（HOLD）：非人民币",
IF($H65="未确定","人工判断（HOLD）：金额未确定",
IF(AND($H65="不适用",$F65&lt;&gt;"NDA/保密"),"待补充：金额口径",
IF(AND($H65="零金额",$F65="NDA/保密"),"待补充：NDA 金额口径应为不适用",
IF(AND($H65="零金额",$F65&lt;&gt;"NDA/保密"),"人工判断（HOLD）：零金额对价",
IF(AND($H65&lt;&gt;"确定",$H65&lt;&gt;"零金额",$H65&lt;&gt;"不适用"),"错误：金额口径",
IF($Z65&lt;&gt;"无","暂停：存在未解除事项",
IF(AND($V65&lt;&gt;"无",$W65&lt;&gt;"已完成"),"暂停：专项未完成",
IF($AA65&lt;&gt;"是","暂停：批准条件未落实",
IF(AND($AB65&lt;&gt;"是",$AB65&lt;&gt;"不适用（未签署）"),"暂停：签署版不一致",
IF(OR($Y65="是",AND(OR($H65="确定",$H65="零金额"),N($J65)&gt;审批参数!$B$10)),"R3",
IF($O65&gt;审批参数!$B$14,"R3",
IF(OR(AND(OR($H65="确定",$H65="零金额"),N($J65)&gt;审批参数!$B$9),$X65&gt;0,$L65&gt;审批参数!$B$12,$O65&gt;审批参数!$B$11,$V65&lt;&gt;"无",$F65="SaaS采购"),"R2","R1"))))))))))))))))))</f>
        <v/>
      </c>
      <c r="AD65" s="31" t="str">
        <f aca="false">IF($A65="","",
IF(LEFT($AC65,2)="错误","检查输入",
IF(LEFT($AC65,2)="待补","缺少必填项或金额口径",
IF(LEFT($AC65,2)="人工","金额/币种需人工判断",
IF(LEFT($AC65,2)="暂停",MID($AC65,4,100),
TRIM(
IF(OR($Y65="是",AND(OR($H65="确定",$H65="零金额"),N($J65)&gt;审批参数!$B$10)),"金额或责任超R3线；","")
&amp;IF(AND(OR($H65="确定",$H65="零金额"),N($J65)&gt;审批参数!$B$9,N($J65)&lt;=审批参数!$B$10),"金额超R1上限；","")
&amp;IF($O65&gt;审批参数!$B$14,"预付款超50%；","")
&amp;IF($X65&gt;0,"存在最终采纳的实质偏离；","")
&amp;IF($L65&gt;审批参数!$B$12,"期限超12个月；","")
&amp;IF($O65&gt;审批参数!$B$11,"预付款超30%；","")
&amp;IF($V65&lt;&gt;"无","专项风险；","")
&amp;IF($F65="SaaS采购","SaaS采购（限定范围，R2）；","")
))))))</f>
        <v/>
      </c>
      <c r="AE65" s="31" t="str">
        <f aca="false">IF($A65="","",
IF(LEFT($AC65,2)="错误","修正后重算",
IF(LEFT($AC65,2)="待补","补齐后重算",
IF(LEFT($AC65,2)="人工","转人工判断，不得自动放行",
IF(LEFT($AC65,2)="暂停","解除暂停后重算",
IF($AC65="R3","完成R2审查后升级审批",
IF($AC65="R2","业务批准+法务审查+财务/专项意见，并核验签署授权",
"业务批准；涉及付款做财务核验；签署授权另查")))))))</f>
        <v/>
      </c>
      <c r="AF65" s="23"/>
      <c r="AG65" s="23"/>
      <c r="AH65" s="23"/>
      <c r="AI65" s="23"/>
      <c r="AJ65" s="23"/>
    </row>
    <row r="66" customFormat="false" ht="25.5" hidden="false" customHeight="true" outlineLevel="0" collapsed="false">
      <c r="A66" s="23"/>
      <c r="B66" s="23"/>
      <c r="C66" s="23"/>
      <c r="D66" s="23"/>
      <c r="E66" s="23"/>
      <c r="F66" s="23"/>
      <c r="G66" s="24"/>
      <c r="H66" s="23"/>
      <c r="I66" s="25" t="str">
        <f aca="false">IF($A66="","",IF(OR($H66="确定",$H66="零金额"),SUMIFS($G$5:$G$104,$B$5:$B$104,$B66,$T$5:$T$104,"已签署")+SUMIFS($G$5:$G$104,$B$5:$B$104,$B66,$T$5:$T$104,"履行中")+SUMIFS($G$5:$G$104,$B$5:$B$104,$B66,$T$5:$T$104,"已结项")-IF(OR($T66="已签署",$T66="履行中",$T66="已结项"),N($G66),0),""))</f>
        <v/>
      </c>
      <c r="J66" s="25" t="str">
        <f aca="false">IF($A66="","",IF($H66="确定",IF($G66="","待补充",N($G66)+N($I66)),IF($H66="零金额",N($G66)+N($I66),IF($H66="不适用","不适用","待补充"))))</f>
        <v/>
      </c>
      <c r="K66" s="22"/>
      <c r="L66" s="26"/>
      <c r="M66" s="27"/>
      <c r="N66" s="27"/>
      <c r="O66" s="28"/>
      <c r="P66" s="23"/>
      <c r="Q66" s="29" t="str">
        <f aca="false">IF($A66="","",IF(OR($N66="",$P66=""),"",$N66-$P66))</f>
        <v/>
      </c>
      <c r="R66" s="23"/>
      <c r="S66" s="23"/>
      <c r="T66" s="23"/>
      <c r="U66" s="23"/>
      <c r="V66" s="23"/>
      <c r="W66" s="23"/>
      <c r="X66" s="26"/>
      <c r="Y66" s="23"/>
      <c r="Z66" s="23"/>
      <c r="AA66" s="23"/>
      <c r="AB66" s="23"/>
      <c r="AC66" s="30" t="str">
        <f aca="false">IF($A66="","",
IF(COUNTIF($A$5:$A$104,$A66)&gt;1,"错误：编号重复",
IF(OR($B66="",$K66="",$AG66="",AND($F66&lt;&gt;"NDA/保密",$O66=""),$C66="",$D66="",$E66="",$F66="",$H66="",$L66="",$M66="",$N66="",$R66="",$S66="",$T66="",$U66="",$V66="",$W66="",$X66="",$Y66="",$Z66="",$AA66="",$AB66=""),"待补充",
IF(OR(NOT(ISNUMBER($L66)),$L66&lt;=0,NOT(ISNUMBER($M66)),NOT(ISNUMBER($N66)),$N66&lt;$M66,AND($F66&lt;&gt;"NDA/保密",OR(NOT(ISNUMBER($O66)),$O66&lt;0,$O66&gt;1)),AND(OR($H66="确定",$H66="零金额"),NOT(ISNUMBER($G66))),AND($H66="确定",$G66=0),AND($H66="不适用",$G66&lt;&gt;"")),"错误：金额/期限/日期/比例",IF(AND(OR($H66="确定",$H66="零金额"),OR($G66="",$G66&lt;0)),"错误：金额",
IF(AND($H66="确定",$K66&lt;&gt;"CNY"),"人工判断（HOLD）：非人民币",
IF($H66="未确定","人工判断（HOLD）：金额未确定",
IF(AND($H66="不适用",$F66&lt;&gt;"NDA/保密"),"待补充：金额口径",
IF(AND($H66="零金额",$F66="NDA/保密"),"待补充：NDA 金额口径应为不适用",
IF(AND($H66="零金额",$F66&lt;&gt;"NDA/保密"),"人工判断（HOLD）：零金额对价",
IF(AND($H66&lt;&gt;"确定",$H66&lt;&gt;"零金额",$H66&lt;&gt;"不适用"),"错误：金额口径",
IF($Z66&lt;&gt;"无","暂停：存在未解除事项",
IF(AND($V66&lt;&gt;"无",$W66&lt;&gt;"已完成"),"暂停：专项未完成",
IF($AA66&lt;&gt;"是","暂停：批准条件未落实",
IF(AND($AB66&lt;&gt;"是",$AB66&lt;&gt;"不适用（未签署）"),"暂停：签署版不一致",
IF(OR($Y66="是",AND(OR($H66="确定",$H66="零金额"),N($J66)&gt;审批参数!$B$10)),"R3",
IF($O66&gt;审批参数!$B$14,"R3",
IF(OR(AND(OR($H66="确定",$H66="零金额"),N($J66)&gt;审批参数!$B$9),$X66&gt;0,$L66&gt;审批参数!$B$12,$O66&gt;审批参数!$B$11,$V66&lt;&gt;"无",$F66="SaaS采购"),"R2","R1"))))))))))))))))))</f>
        <v/>
      </c>
      <c r="AD66" s="31" t="str">
        <f aca="false">IF($A66="","",
IF(LEFT($AC66,2)="错误","检查输入",
IF(LEFT($AC66,2)="待补","缺少必填项或金额口径",
IF(LEFT($AC66,2)="人工","金额/币种需人工判断",
IF(LEFT($AC66,2)="暂停",MID($AC66,4,100),
TRIM(
IF(OR($Y66="是",AND(OR($H66="确定",$H66="零金额"),N($J66)&gt;审批参数!$B$10)),"金额或责任超R3线；","")
&amp;IF(AND(OR($H66="确定",$H66="零金额"),N($J66)&gt;审批参数!$B$9,N($J66)&lt;=审批参数!$B$10),"金额超R1上限；","")
&amp;IF($O66&gt;审批参数!$B$14,"预付款超50%；","")
&amp;IF($X66&gt;0,"存在最终采纳的实质偏离；","")
&amp;IF($L66&gt;审批参数!$B$12,"期限超12个月；","")
&amp;IF($O66&gt;审批参数!$B$11,"预付款超30%；","")
&amp;IF($V66&lt;&gt;"无","专项风险；","")
&amp;IF($F66="SaaS采购","SaaS采购（限定范围，R2）；","")
))))))</f>
        <v/>
      </c>
      <c r="AE66" s="31" t="str">
        <f aca="false">IF($A66="","",
IF(LEFT($AC66,2)="错误","修正后重算",
IF(LEFT($AC66,2)="待补","补齐后重算",
IF(LEFT($AC66,2)="人工","转人工判断，不得自动放行",
IF(LEFT($AC66,2)="暂停","解除暂停后重算",
IF($AC66="R3","完成R2审查后升级审批",
IF($AC66="R2","业务批准+法务审查+财务/专项意见，并核验签署授权",
"业务批准；涉及付款做财务核验；签署授权另查")))))))</f>
        <v/>
      </c>
      <c r="AF66" s="23"/>
      <c r="AG66" s="23"/>
      <c r="AH66" s="23"/>
      <c r="AI66" s="23"/>
      <c r="AJ66" s="23"/>
    </row>
    <row r="67" customFormat="false" ht="25.5" hidden="false" customHeight="true" outlineLevel="0" collapsed="false">
      <c r="A67" s="23"/>
      <c r="B67" s="23"/>
      <c r="C67" s="23"/>
      <c r="D67" s="23"/>
      <c r="E67" s="23"/>
      <c r="F67" s="23"/>
      <c r="G67" s="24"/>
      <c r="H67" s="23"/>
      <c r="I67" s="25" t="str">
        <f aca="false">IF($A67="","",IF(OR($H67="确定",$H67="零金额"),SUMIFS($G$5:$G$104,$B$5:$B$104,$B67,$T$5:$T$104,"已签署")+SUMIFS($G$5:$G$104,$B$5:$B$104,$B67,$T$5:$T$104,"履行中")+SUMIFS($G$5:$G$104,$B$5:$B$104,$B67,$T$5:$T$104,"已结项")-IF(OR($T67="已签署",$T67="履行中",$T67="已结项"),N($G67),0),""))</f>
        <v/>
      </c>
      <c r="J67" s="25" t="str">
        <f aca="false">IF($A67="","",IF($H67="确定",IF($G67="","待补充",N($G67)+N($I67)),IF($H67="零金额",N($G67)+N($I67),IF($H67="不适用","不适用","待补充"))))</f>
        <v/>
      </c>
      <c r="K67" s="22"/>
      <c r="L67" s="26"/>
      <c r="M67" s="27"/>
      <c r="N67" s="27"/>
      <c r="O67" s="28"/>
      <c r="P67" s="23"/>
      <c r="Q67" s="29" t="str">
        <f aca="false">IF($A67="","",IF(OR($N67="",$P67=""),"",$N67-$P67))</f>
        <v/>
      </c>
      <c r="R67" s="23"/>
      <c r="S67" s="23"/>
      <c r="T67" s="23"/>
      <c r="U67" s="23"/>
      <c r="V67" s="23"/>
      <c r="W67" s="23"/>
      <c r="X67" s="26"/>
      <c r="Y67" s="23"/>
      <c r="Z67" s="23"/>
      <c r="AA67" s="23"/>
      <c r="AB67" s="23"/>
      <c r="AC67" s="30" t="str">
        <f aca="false">IF($A67="","",
IF(COUNTIF($A$5:$A$104,$A67)&gt;1,"错误：编号重复",
IF(OR($B67="",$K67="",$AG67="",AND($F67&lt;&gt;"NDA/保密",$O67=""),$C67="",$D67="",$E67="",$F67="",$H67="",$L67="",$M67="",$N67="",$R67="",$S67="",$T67="",$U67="",$V67="",$W67="",$X67="",$Y67="",$Z67="",$AA67="",$AB67=""),"待补充",
IF(OR(NOT(ISNUMBER($L67)),$L67&lt;=0,NOT(ISNUMBER($M67)),NOT(ISNUMBER($N67)),$N67&lt;$M67,AND($F67&lt;&gt;"NDA/保密",OR(NOT(ISNUMBER($O67)),$O67&lt;0,$O67&gt;1)),AND(OR($H67="确定",$H67="零金额"),NOT(ISNUMBER($G67))),AND($H67="确定",$G67=0),AND($H67="不适用",$G67&lt;&gt;"")),"错误：金额/期限/日期/比例",IF(AND(OR($H67="确定",$H67="零金额"),OR($G67="",$G67&lt;0)),"错误：金额",
IF(AND($H67="确定",$K67&lt;&gt;"CNY"),"人工判断（HOLD）：非人民币",
IF($H67="未确定","人工判断（HOLD）：金额未确定",
IF(AND($H67="不适用",$F67&lt;&gt;"NDA/保密"),"待补充：金额口径",
IF(AND($H67="零金额",$F67="NDA/保密"),"待补充：NDA 金额口径应为不适用",
IF(AND($H67="零金额",$F67&lt;&gt;"NDA/保密"),"人工判断（HOLD）：零金额对价",
IF(AND($H67&lt;&gt;"确定",$H67&lt;&gt;"零金额",$H67&lt;&gt;"不适用"),"错误：金额口径",
IF($Z67&lt;&gt;"无","暂停：存在未解除事项",
IF(AND($V67&lt;&gt;"无",$W67&lt;&gt;"已完成"),"暂停：专项未完成",
IF($AA67&lt;&gt;"是","暂停：批准条件未落实",
IF(AND($AB67&lt;&gt;"是",$AB67&lt;&gt;"不适用（未签署）"),"暂停：签署版不一致",
IF(OR($Y67="是",AND(OR($H67="确定",$H67="零金额"),N($J67)&gt;审批参数!$B$10)),"R3",
IF($O67&gt;审批参数!$B$14,"R3",
IF(OR(AND(OR($H67="确定",$H67="零金额"),N($J67)&gt;审批参数!$B$9),$X67&gt;0,$L67&gt;审批参数!$B$12,$O67&gt;审批参数!$B$11,$V67&lt;&gt;"无",$F67="SaaS采购"),"R2","R1"))))))))))))))))))</f>
        <v/>
      </c>
      <c r="AD67" s="31" t="str">
        <f aca="false">IF($A67="","",
IF(LEFT($AC67,2)="错误","检查输入",
IF(LEFT($AC67,2)="待补","缺少必填项或金额口径",
IF(LEFT($AC67,2)="人工","金额/币种需人工判断",
IF(LEFT($AC67,2)="暂停",MID($AC67,4,100),
TRIM(
IF(OR($Y67="是",AND(OR($H67="确定",$H67="零金额"),N($J67)&gt;审批参数!$B$10)),"金额或责任超R3线；","")
&amp;IF(AND(OR($H67="确定",$H67="零金额"),N($J67)&gt;审批参数!$B$9,N($J67)&lt;=审批参数!$B$10),"金额超R1上限；","")
&amp;IF($O67&gt;审批参数!$B$14,"预付款超50%；","")
&amp;IF($X67&gt;0,"存在最终采纳的实质偏离；","")
&amp;IF($L67&gt;审批参数!$B$12,"期限超12个月；","")
&amp;IF($O67&gt;审批参数!$B$11,"预付款超30%；","")
&amp;IF($V67&lt;&gt;"无","专项风险；","")
&amp;IF($F67="SaaS采购","SaaS采购（限定范围，R2）；","")
))))))</f>
        <v/>
      </c>
      <c r="AE67" s="31" t="str">
        <f aca="false">IF($A67="","",
IF(LEFT($AC67,2)="错误","修正后重算",
IF(LEFT($AC67,2)="待补","补齐后重算",
IF(LEFT($AC67,2)="人工","转人工判断，不得自动放行",
IF(LEFT($AC67,2)="暂停","解除暂停后重算",
IF($AC67="R3","完成R2审查后升级审批",
IF($AC67="R2","业务批准+法务审查+财务/专项意见，并核验签署授权",
"业务批准；涉及付款做财务核验；签署授权另查")))))))</f>
        <v/>
      </c>
      <c r="AF67" s="23"/>
      <c r="AG67" s="23"/>
      <c r="AH67" s="23"/>
      <c r="AI67" s="23"/>
      <c r="AJ67" s="23"/>
    </row>
    <row r="68" customFormat="false" ht="25.5" hidden="false" customHeight="true" outlineLevel="0" collapsed="false">
      <c r="A68" s="23"/>
      <c r="B68" s="23"/>
      <c r="C68" s="23"/>
      <c r="D68" s="23"/>
      <c r="E68" s="23"/>
      <c r="F68" s="23"/>
      <c r="G68" s="24"/>
      <c r="H68" s="23"/>
      <c r="I68" s="25" t="str">
        <f aca="false">IF($A68="","",IF(OR($H68="确定",$H68="零金额"),SUMIFS($G$5:$G$104,$B$5:$B$104,$B68,$T$5:$T$104,"已签署")+SUMIFS($G$5:$G$104,$B$5:$B$104,$B68,$T$5:$T$104,"履行中")+SUMIFS($G$5:$G$104,$B$5:$B$104,$B68,$T$5:$T$104,"已结项")-IF(OR($T68="已签署",$T68="履行中",$T68="已结项"),N($G68),0),""))</f>
        <v/>
      </c>
      <c r="J68" s="25" t="str">
        <f aca="false">IF($A68="","",IF($H68="确定",IF($G68="","待补充",N($G68)+N($I68)),IF($H68="零金额",N($G68)+N($I68),IF($H68="不适用","不适用","待补充"))))</f>
        <v/>
      </c>
      <c r="K68" s="22"/>
      <c r="L68" s="26"/>
      <c r="M68" s="27"/>
      <c r="N68" s="27"/>
      <c r="O68" s="28"/>
      <c r="P68" s="23"/>
      <c r="Q68" s="29" t="str">
        <f aca="false">IF($A68="","",IF(OR($N68="",$P68=""),"",$N68-$P68))</f>
        <v/>
      </c>
      <c r="R68" s="23"/>
      <c r="S68" s="23"/>
      <c r="T68" s="23"/>
      <c r="U68" s="23"/>
      <c r="V68" s="23"/>
      <c r="W68" s="23"/>
      <c r="X68" s="26"/>
      <c r="Y68" s="23"/>
      <c r="Z68" s="23"/>
      <c r="AA68" s="23"/>
      <c r="AB68" s="23"/>
      <c r="AC68" s="30" t="str">
        <f aca="false">IF($A68="","",
IF(COUNTIF($A$5:$A$104,$A68)&gt;1,"错误：编号重复",
IF(OR($B68="",$K68="",$AG68="",AND($F68&lt;&gt;"NDA/保密",$O68=""),$C68="",$D68="",$E68="",$F68="",$H68="",$L68="",$M68="",$N68="",$R68="",$S68="",$T68="",$U68="",$V68="",$W68="",$X68="",$Y68="",$Z68="",$AA68="",$AB68=""),"待补充",
IF(OR(NOT(ISNUMBER($L68)),$L68&lt;=0,NOT(ISNUMBER($M68)),NOT(ISNUMBER($N68)),$N68&lt;$M68,AND($F68&lt;&gt;"NDA/保密",OR(NOT(ISNUMBER($O68)),$O68&lt;0,$O68&gt;1)),AND(OR($H68="确定",$H68="零金额"),NOT(ISNUMBER($G68))),AND($H68="确定",$G68=0),AND($H68="不适用",$G68&lt;&gt;"")),"错误：金额/期限/日期/比例",IF(AND(OR($H68="确定",$H68="零金额"),OR($G68="",$G68&lt;0)),"错误：金额",
IF(AND($H68="确定",$K68&lt;&gt;"CNY"),"人工判断（HOLD）：非人民币",
IF($H68="未确定","人工判断（HOLD）：金额未确定",
IF(AND($H68="不适用",$F68&lt;&gt;"NDA/保密"),"待补充：金额口径",
IF(AND($H68="零金额",$F68="NDA/保密"),"待补充：NDA 金额口径应为不适用",
IF(AND($H68="零金额",$F68&lt;&gt;"NDA/保密"),"人工判断（HOLD）：零金额对价",
IF(AND($H68&lt;&gt;"确定",$H68&lt;&gt;"零金额",$H68&lt;&gt;"不适用"),"错误：金额口径",
IF($Z68&lt;&gt;"无","暂停：存在未解除事项",
IF(AND($V68&lt;&gt;"无",$W68&lt;&gt;"已完成"),"暂停：专项未完成",
IF($AA68&lt;&gt;"是","暂停：批准条件未落实",
IF(AND($AB68&lt;&gt;"是",$AB68&lt;&gt;"不适用（未签署）"),"暂停：签署版不一致",
IF(OR($Y68="是",AND(OR($H68="确定",$H68="零金额"),N($J68)&gt;审批参数!$B$10)),"R3",
IF($O68&gt;审批参数!$B$14,"R3",
IF(OR(AND(OR($H68="确定",$H68="零金额"),N($J68)&gt;审批参数!$B$9),$X68&gt;0,$L68&gt;审批参数!$B$12,$O68&gt;审批参数!$B$11,$V68&lt;&gt;"无",$F68="SaaS采购"),"R2","R1"))))))))))))))))))</f>
        <v/>
      </c>
      <c r="AD68" s="31" t="str">
        <f aca="false">IF($A68="","",
IF(LEFT($AC68,2)="错误","检查输入",
IF(LEFT($AC68,2)="待补","缺少必填项或金额口径",
IF(LEFT($AC68,2)="人工","金额/币种需人工判断",
IF(LEFT($AC68,2)="暂停",MID($AC68,4,100),
TRIM(
IF(OR($Y68="是",AND(OR($H68="确定",$H68="零金额"),N($J68)&gt;审批参数!$B$10)),"金额或责任超R3线；","")
&amp;IF(AND(OR($H68="确定",$H68="零金额"),N($J68)&gt;审批参数!$B$9,N($J68)&lt;=审批参数!$B$10),"金额超R1上限；","")
&amp;IF($O68&gt;审批参数!$B$14,"预付款超50%；","")
&amp;IF($X68&gt;0,"存在最终采纳的实质偏离；","")
&amp;IF($L68&gt;审批参数!$B$12,"期限超12个月；","")
&amp;IF($O68&gt;审批参数!$B$11,"预付款超30%；","")
&amp;IF($V68&lt;&gt;"无","专项风险；","")
&amp;IF($F68="SaaS采购","SaaS采购（限定范围，R2）；","")
))))))</f>
        <v/>
      </c>
      <c r="AE68" s="31" t="str">
        <f aca="false">IF($A68="","",
IF(LEFT($AC68,2)="错误","修正后重算",
IF(LEFT($AC68,2)="待补","补齐后重算",
IF(LEFT($AC68,2)="人工","转人工判断，不得自动放行",
IF(LEFT($AC68,2)="暂停","解除暂停后重算",
IF($AC68="R3","完成R2审查后升级审批",
IF($AC68="R2","业务批准+法务审查+财务/专项意见，并核验签署授权",
"业务批准；涉及付款做财务核验；签署授权另查")))))))</f>
        <v/>
      </c>
      <c r="AF68" s="23"/>
      <c r="AG68" s="23"/>
      <c r="AH68" s="23"/>
      <c r="AI68" s="23"/>
      <c r="AJ68" s="23"/>
    </row>
    <row r="69" customFormat="false" ht="25.5" hidden="false" customHeight="true" outlineLevel="0" collapsed="false">
      <c r="A69" s="23"/>
      <c r="B69" s="23"/>
      <c r="C69" s="23"/>
      <c r="D69" s="23"/>
      <c r="E69" s="23"/>
      <c r="F69" s="23"/>
      <c r="G69" s="24"/>
      <c r="H69" s="23"/>
      <c r="I69" s="25" t="str">
        <f aca="false">IF($A69="","",IF(OR($H69="确定",$H69="零金额"),SUMIFS($G$5:$G$104,$B$5:$B$104,$B69,$T$5:$T$104,"已签署")+SUMIFS($G$5:$G$104,$B$5:$B$104,$B69,$T$5:$T$104,"履行中")+SUMIFS($G$5:$G$104,$B$5:$B$104,$B69,$T$5:$T$104,"已结项")-IF(OR($T69="已签署",$T69="履行中",$T69="已结项"),N($G69),0),""))</f>
        <v/>
      </c>
      <c r="J69" s="25" t="str">
        <f aca="false">IF($A69="","",IF($H69="确定",IF($G69="","待补充",N($G69)+N($I69)),IF($H69="零金额",N($G69)+N($I69),IF($H69="不适用","不适用","待补充"))))</f>
        <v/>
      </c>
      <c r="K69" s="22"/>
      <c r="L69" s="26"/>
      <c r="M69" s="27"/>
      <c r="N69" s="27"/>
      <c r="O69" s="28"/>
      <c r="P69" s="23"/>
      <c r="Q69" s="29" t="str">
        <f aca="false">IF($A69="","",IF(OR($N69="",$P69=""),"",$N69-$P69))</f>
        <v/>
      </c>
      <c r="R69" s="23"/>
      <c r="S69" s="23"/>
      <c r="T69" s="23"/>
      <c r="U69" s="23"/>
      <c r="V69" s="23"/>
      <c r="W69" s="23"/>
      <c r="X69" s="26"/>
      <c r="Y69" s="23"/>
      <c r="Z69" s="23"/>
      <c r="AA69" s="23"/>
      <c r="AB69" s="23"/>
      <c r="AC69" s="30" t="str">
        <f aca="false">IF($A69="","",
IF(COUNTIF($A$5:$A$104,$A69)&gt;1,"错误：编号重复",
IF(OR($B69="",$K69="",$AG69="",AND($F69&lt;&gt;"NDA/保密",$O69=""),$C69="",$D69="",$E69="",$F69="",$H69="",$L69="",$M69="",$N69="",$R69="",$S69="",$T69="",$U69="",$V69="",$W69="",$X69="",$Y69="",$Z69="",$AA69="",$AB69=""),"待补充",
IF(OR(NOT(ISNUMBER($L69)),$L69&lt;=0,NOT(ISNUMBER($M69)),NOT(ISNUMBER($N69)),$N69&lt;$M69,AND($F69&lt;&gt;"NDA/保密",OR(NOT(ISNUMBER($O69)),$O69&lt;0,$O69&gt;1)),AND(OR($H69="确定",$H69="零金额"),NOT(ISNUMBER($G69))),AND($H69="确定",$G69=0),AND($H69="不适用",$G69&lt;&gt;"")),"错误：金额/期限/日期/比例",IF(AND(OR($H69="确定",$H69="零金额"),OR($G69="",$G69&lt;0)),"错误：金额",
IF(AND($H69="确定",$K69&lt;&gt;"CNY"),"人工判断（HOLD）：非人民币",
IF($H69="未确定","人工判断（HOLD）：金额未确定",
IF(AND($H69="不适用",$F69&lt;&gt;"NDA/保密"),"待补充：金额口径",
IF(AND($H69="零金额",$F69="NDA/保密"),"待补充：NDA 金额口径应为不适用",
IF(AND($H69="零金额",$F69&lt;&gt;"NDA/保密"),"人工判断（HOLD）：零金额对价",
IF(AND($H69&lt;&gt;"确定",$H69&lt;&gt;"零金额",$H69&lt;&gt;"不适用"),"错误：金额口径",
IF($Z69&lt;&gt;"无","暂停：存在未解除事项",
IF(AND($V69&lt;&gt;"无",$W69&lt;&gt;"已完成"),"暂停：专项未完成",
IF($AA69&lt;&gt;"是","暂停：批准条件未落实",
IF(AND($AB69&lt;&gt;"是",$AB69&lt;&gt;"不适用（未签署）"),"暂停：签署版不一致",
IF(OR($Y69="是",AND(OR($H69="确定",$H69="零金额"),N($J69)&gt;审批参数!$B$10)),"R3",
IF($O69&gt;审批参数!$B$14,"R3",
IF(OR(AND(OR($H69="确定",$H69="零金额"),N($J69)&gt;审批参数!$B$9),$X69&gt;0,$L69&gt;审批参数!$B$12,$O69&gt;审批参数!$B$11,$V69&lt;&gt;"无",$F69="SaaS采购"),"R2","R1"))))))))))))))))))</f>
        <v/>
      </c>
      <c r="AD69" s="31" t="str">
        <f aca="false">IF($A69="","",
IF(LEFT($AC69,2)="错误","检查输入",
IF(LEFT($AC69,2)="待补","缺少必填项或金额口径",
IF(LEFT($AC69,2)="人工","金额/币种需人工判断",
IF(LEFT($AC69,2)="暂停",MID($AC69,4,100),
TRIM(
IF(OR($Y69="是",AND(OR($H69="确定",$H69="零金额"),N($J69)&gt;审批参数!$B$10)),"金额或责任超R3线；","")
&amp;IF(AND(OR($H69="确定",$H69="零金额"),N($J69)&gt;审批参数!$B$9,N($J69)&lt;=审批参数!$B$10),"金额超R1上限；","")
&amp;IF($O69&gt;审批参数!$B$14,"预付款超50%；","")
&amp;IF($X69&gt;0,"存在最终采纳的实质偏离；","")
&amp;IF($L69&gt;审批参数!$B$12,"期限超12个月；","")
&amp;IF($O69&gt;审批参数!$B$11,"预付款超30%；","")
&amp;IF($V69&lt;&gt;"无","专项风险；","")
&amp;IF($F69="SaaS采购","SaaS采购（限定范围，R2）；","")
))))))</f>
        <v/>
      </c>
      <c r="AE69" s="31" t="str">
        <f aca="false">IF($A69="","",
IF(LEFT($AC69,2)="错误","修正后重算",
IF(LEFT($AC69,2)="待补","补齐后重算",
IF(LEFT($AC69,2)="人工","转人工判断，不得自动放行",
IF(LEFT($AC69,2)="暂停","解除暂停后重算",
IF($AC69="R3","完成R2审查后升级审批",
IF($AC69="R2","业务批准+法务审查+财务/专项意见，并核验签署授权",
"业务批准；涉及付款做财务核验；签署授权另查")))))))</f>
        <v/>
      </c>
      <c r="AF69" s="23"/>
      <c r="AG69" s="23"/>
      <c r="AH69" s="23"/>
      <c r="AI69" s="23"/>
      <c r="AJ69" s="23"/>
    </row>
    <row r="70" customFormat="false" ht="25.5" hidden="false" customHeight="true" outlineLevel="0" collapsed="false">
      <c r="A70" s="23"/>
      <c r="B70" s="23"/>
      <c r="C70" s="23"/>
      <c r="D70" s="23"/>
      <c r="E70" s="23"/>
      <c r="F70" s="23"/>
      <c r="G70" s="24"/>
      <c r="H70" s="23"/>
      <c r="I70" s="25" t="str">
        <f aca="false">IF($A70="","",IF(OR($H70="确定",$H70="零金额"),SUMIFS($G$5:$G$104,$B$5:$B$104,$B70,$T$5:$T$104,"已签署")+SUMIFS($G$5:$G$104,$B$5:$B$104,$B70,$T$5:$T$104,"履行中")+SUMIFS($G$5:$G$104,$B$5:$B$104,$B70,$T$5:$T$104,"已结项")-IF(OR($T70="已签署",$T70="履行中",$T70="已结项"),N($G70),0),""))</f>
        <v/>
      </c>
      <c r="J70" s="25" t="str">
        <f aca="false">IF($A70="","",IF($H70="确定",IF($G70="","待补充",N($G70)+N($I70)),IF($H70="零金额",N($G70)+N($I70),IF($H70="不适用","不适用","待补充"))))</f>
        <v/>
      </c>
      <c r="K70" s="22"/>
      <c r="L70" s="26"/>
      <c r="M70" s="27"/>
      <c r="N70" s="27"/>
      <c r="O70" s="28"/>
      <c r="P70" s="23"/>
      <c r="Q70" s="29" t="str">
        <f aca="false">IF($A70="","",IF(OR($N70="",$P70=""),"",$N70-$P70))</f>
        <v/>
      </c>
      <c r="R70" s="23"/>
      <c r="S70" s="23"/>
      <c r="T70" s="23"/>
      <c r="U70" s="23"/>
      <c r="V70" s="23"/>
      <c r="W70" s="23"/>
      <c r="X70" s="26"/>
      <c r="Y70" s="23"/>
      <c r="Z70" s="23"/>
      <c r="AA70" s="23"/>
      <c r="AB70" s="23"/>
      <c r="AC70" s="30" t="str">
        <f aca="false">IF($A70="","",
IF(COUNTIF($A$5:$A$104,$A70)&gt;1,"错误：编号重复",
IF(OR($B70="",$K70="",$AG70="",AND($F70&lt;&gt;"NDA/保密",$O70=""),$C70="",$D70="",$E70="",$F70="",$H70="",$L70="",$M70="",$N70="",$R70="",$S70="",$T70="",$U70="",$V70="",$W70="",$X70="",$Y70="",$Z70="",$AA70="",$AB70=""),"待补充",
IF(OR(NOT(ISNUMBER($L70)),$L70&lt;=0,NOT(ISNUMBER($M70)),NOT(ISNUMBER($N70)),$N70&lt;$M70,AND($F70&lt;&gt;"NDA/保密",OR(NOT(ISNUMBER($O70)),$O70&lt;0,$O70&gt;1)),AND(OR($H70="确定",$H70="零金额"),NOT(ISNUMBER($G70))),AND($H70="确定",$G70=0),AND($H70="不适用",$G70&lt;&gt;"")),"错误：金额/期限/日期/比例",IF(AND(OR($H70="确定",$H70="零金额"),OR($G70="",$G70&lt;0)),"错误：金额",
IF(AND($H70="确定",$K70&lt;&gt;"CNY"),"人工判断（HOLD）：非人民币",
IF($H70="未确定","人工判断（HOLD）：金额未确定",
IF(AND($H70="不适用",$F70&lt;&gt;"NDA/保密"),"待补充：金额口径",
IF(AND($H70="零金额",$F70="NDA/保密"),"待补充：NDA 金额口径应为不适用",
IF(AND($H70="零金额",$F70&lt;&gt;"NDA/保密"),"人工判断（HOLD）：零金额对价",
IF(AND($H70&lt;&gt;"确定",$H70&lt;&gt;"零金额",$H70&lt;&gt;"不适用"),"错误：金额口径",
IF($Z70&lt;&gt;"无","暂停：存在未解除事项",
IF(AND($V70&lt;&gt;"无",$W70&lt;&gt;"已完成"),"暂停：专项未完成",
IF($AA70&lt;&gt;"是","暂停：批准条件未落实",
IF(AND($AB70&lt;&gt;"是",$AB70&lt;&gt;"不适用（未签署）"),"暂停：签署版不一致",
IF(OR($Y70="是",AND(OR($H70="确定",$H70="零金额"),N($J70)&gt;审批参数!$B$10)),"R3",
IF($O70&gt;审批参数!$B$14,"R3",
IF(OR(AND(OR($H70="确定",$H70="零金额"),N($J70)&gt;审批参数!$B$9),$X70&gt;0,$L70&gt;审批参数!$B$12,$O70&gt;审批参数!$B$11,$V70&lt;&gt;"无",$F70="SaaS采购"),"R2","R1"))))))))))))))))))</f>
        <v/>
      </c>
      <c r="AD70" s="31" t="str">
        <f aca="false">IF($A70="","",
IF(LEFT($AC70,2)="错误","检查输入",
IF(LEFT($AC70,2)="待补","缺少必填项或金额口径",
IF(LEFT($AC70,2)="人工","金额/币种需人工判断",
IF(LEFT($AC70,2)="暂停",MID($AC70,4,100),
TRIM(
IF(OR($Y70="是",AND(OR($H70="确定",$H70="零金额"),N($J70)&gt;审批参数!$B$10)),"金额或责任超R3线；","")
&amp;IF(AND(OR($H70="确定",$H70="零金额"),N($J70)&gt;审批参数!$B$9,N($J70)&lt;=审批参数!$B$10),"金额超R1上限；","")
&amp;IF($O70&gt;审批参数!$B$14,"预付款超50%；","")
&amp;IF($X70&gt;0,"存在最终采纳的实质偏离；","")
&amp;IF($L70&gt;审批参数!$B$12,"期限超12个月；","")
&amp;IF($O70&gt;审批参数!$B$11,"预付款超30%；","")
&amp;IF($V70&lt;&gt;"无","专项风险；","")
&amp;IF($F70="SaaS采购","SaaS采购（限定范围，R2）；","")
))))))</f>
        <v/>
      </c>
      <c r="AE70" s="31" t="str">
        <f aca="false">IF($A70="","",
IF(LEFT($AC70,2)="错误","修正后重算",
IF(LEFT($AC70,2)="待补","补齐后重算",
IF(LEFT($AC70,2)="人工","转人工判断，不得自动放行",
IF(LEFT($AC70,2)="暂停","解除暂停后重算",
IF($AC70="R3","完成R2审查后升级审批",
IF($AC70="R2","业务批准+法务审查+财务/专项意见，并核验签署授权",
"业务批准；涉及付款做财务核验；签署授权另查")))))))</f>
        <v/>
      </c>
      <c r="AF70" s="23"/>
      <c r="AG70" s="23"/>
      <c r="AH70" s="23"/>
      <c r="AI70" s="23"/>
      <c r="AJ70" s="23"/>
    </row>
    <row r="71" customFormat="false" ht="25.5" hidden="false" customHeight="true" outlineLevel="0" collapsed="false">
      <c r="A71" s="23"/>
      <c r="B71" s="23"/>
      <c r="C71" s="23"/>
      <c r="D71" s="23"/>
      <c r="E71" s="23"/>
      <c r="F71" s="23"/>
      <c r="G71" s="24"/>
      <c r="H71" s="23"/>
      <c r="I71" s="25" t="str">
        <f aca="false">IF($A71="","",IF(OR($H71="确定",$H71="零金额"),SUMIFS($G$5:$G$104,$B$5:$B$104,$B71,$T$5:$T$104,"已签署")+SUMIFS($G$5:$G$104,$B$5:$B$104,$B71,$T$5:$T$104,"履行中")+SUMIFS($G$5:$G$104,$B$5:$B$104,$B71,$T$5:$T$104,"已结项")-IF(OR($T71="已签署",$T71="履行中",$T71="已结项"),N($G71),0),""))</f>
        <v/>
      </c>
      <c r="J71" s="25" t="str">
        <f aca="false">IF($A71="","",IF($H71="确定",IF($G71="","待补充",N($G71)+N($I71)),IF($H71="零金额",N($G71)+N($I71),IF($H71="不适用","不适用","待补充"))))</f>
        <v/>
      </c>
      <c r="K71" s="22"/>
      <c r="L71" s="26"/>
      <c r="M71" s="27"/>
      <c r="N71" s="27"/>
      <c r="O71" s="28"/>
      <c r="P71" s="23"/>
      <c r="Q71" s="29" t="str">
        <f aca="false">IF($A71="","",IF(OR($N71="",$P71=""),"",$N71-$P71))</f>
        <v/>
      </c>
      <c r="R71" s="23"/>
      <c r="S71" s="23"/>
      <c r="T71" s="23"/>
      <c r="U71" s="23"/>
      <c r="V71" s="23"/>
      <c r="W71" s="23"/>
      <c r="X71" s="26"/>
      <c r="Y71" s="23"/>
      <c r="Z71" s="23"/>
      <c r="AA71" s="23"/>
      <c r="AB71" s="23"/>
      <c r="AC71" s="30" t="str">
        <f aca="false">IF($A71="","",
IF(COUNTIF($A$5:$A$104,$A71)&gt;1,"错误：编号重复",
IF(OR($B71="",$K71="",$AG71="",AND($F71&lt;&gt;"NDA/保密",$O71=""),$C71="",$D71="",$E71="",$F71="",$H71="",$L71="",$M71="",$N71="",$R71="",$S71="",$T71="",$U71="",$V71="",$W71="",$X71="",$Y71="",$Z71="",$AA71="",$AB71=""),"待补充",
IF(OR(NOT(ISNUMBER($L71)),$L71&lt;=0,NOT(ISNUMBER($M71)),NOT(ISNUMBER($N71)),$N71&lt;$M71,AND($F71&lt;&gt;"NDA/保密",OR(NOT(ISNUMBER($O71)),$O71&lt;0,$O71&gt;1)),AND(OR($H71="确定",$H71="零金额"),NOT(ISNUMBER($G71))),AND($H71="确定",$G71=0),AND($H71="不适用",$G71&lt;&gt;"")),"错误：金额/期限/日期/比例",IF(AND(OR($H71="确定",$H71="零金额"),OR($G71="",$G71&lt;0)),"错误：金额",
IF(AND($H71="确定",$K71&lt;&gt;"CNY"),"人工判断（HOLD）：非人民币",
IF($H71="未确定","人工判断（HOLD）：金额未确定",
IF(AND($H71="不适用",$F71&lt;&gt;"NDA/保密"),"待补充：金额口径",
IF(AND($H71="零金额",$F71="NDA/保密"),"待补充：NDA 金额口径应为不适用",
IF(AND($H71="零金额",$F71&lt;&gt;"NDA/保密"),"人工判断（HOLD）：零金额对价",
IF(AND($H71&lt;&gt;"确定",$H71&lt;&gt;"零金额",$H71&lt;&gt;"不适用"),"错误：金额口径",
IF($Z71&lt;&gt;"无","暂停：存在未解除事项",
IF(AND($V71&lt;&gt;"无",$W71&lt;&gt;"已完成"),"暂停：专项未完成",
IF($AA71&lt;&gt;"是","暂停：批准条件未落实",
IF(AND($AB71&lt;&gt;"是",$AB71&lt;&gt;"不适用（未签署）"),"暂停：签署版不一致",
IF(OR($Y71="是",AND(OR($H71="确定",$H71="零金额"),N($J71)&gt;审批参数!$B$10)),"R3",
IF($O71&gt;审批参数!$B$14,"R3",
IF(OR(AND(OR($H71="确定",$H71="零金额"),N($J71)&gt;审批参数!$B$9),$X71&gt;0,$L71&gt;审批参数!$B$12,$O71&gt;审批参数!$B$11,$V71&lt;&gt;"无",$F71="SaaS采购"),"R2","R1"))))))))))))))))))</f>
        <v/>
      </c>
      <c r="AD71" s="31" t="str">
        <f aca="false">IF($A71="","",
IF(LEFT($AC71,2)="错误","检查输入",
IF(LEFT($AC71,2)="待补","缺少必填项或金额口径",
IF(LEFT($AC71,2)="人工","金额/币种需人工判断",
IF(LEFT($AC71,2)="暂停",MID($AC71,4,100),
TRIM(
IF(OR($Y71="是",AND(OR($H71="确定",$H71="零金额"),N($J71)&gt;审批参数!$B$10)),"金额或责任超R3线；","")
&amp;IF(AND(OR($H71="确定",$H71="零金额"),N($J71)&gt;审批参数!$B$9,N($J71)&lt;=审批参数!$B$10),"金额超R1上限；","")
&amp;IF($O71&gt;审批参数!$B$14,"预付款超50%；","")
&amp;IF($X71&gt;0,"存在最终采纳的实质偏离；","")
&amp;IF($L71&gt;审批参数!$B$12,"期限超12个月；","")
&amp;IF($O71&gt;审批参数!$B$11,"预付款超30%；","")
&amp;IF($V71&lt;&gt;"无","专项风险；","")
&amp;IF($F71="SaaS采购","SaaS采购（限定范围，R2）；","")
))))))</f>
        <v/>
      </c>
      <c r="AE71" s="31" t="str">
        <f aca="false">IF($A71="","",
IF(LEFT($AC71,2)="错误","修正后重算",
IF(LEFT($AC71,2)="待补","补齐后重算",
IF(LEFT($AC71,2)="人工","转人工判断，不得自动放行",
IF(LEFT($AC71,2)="暂停","解除暂停后重算",
IF($AC71="R3","完成R2审查后升级审批",
IF($AC71="R2","业务批准+法务审查+财务/专项意见，并核验签署授权",
"业务批准；涉及付款做财务核验；签署授权另查")))))))</f>
        <v/>
      </c>
      <c r="AF71" s="23"/>
      <c r="AG71" s="23"/>
      <c r="AH71" s="23"/>
      <c r="AI71" s="23"/>
      <c r="AJ71" s="23"/>
    </row>
    <row r="72" customFormat="false" ht="25.5" hidden="false" customHeight="true" outlineLevel="0" collapsed="false">
      <c r="A72" s="23"/>
      <c r="B72" s="23"/>
      <c r="C72" s="23"/>
      <c r="D72" s="23"/>
      <c r="E72" s="23"/>
      <c r="F72" s="23"/>
      <c r="G72" s="24"/>
      <c r="H72" s="23"/>
      <c r="I72" s="25" t="str">
        <f aca="false">IF($A72="","",IF(OR($H72="确定",$H72="零金额"),SUMIFS($G$5:$G$104,$B$5:$B$104,$B72,$T$5:$T$104,"已签署")+SUMIFS($G$5:$G$104,$B$5:$B$104,$B72,$T$5:$T$104,"履行中")+SUMIFS($G$5:$G$104,$B$5:$B$104,$B72,$T$5:$T$104,"已结项")-IF(OR($T72="已签署",$T72="履行中",$T72="已结项"),N($G72),0),""))</f>
        <v/>
      </c>
      <c r="J72" s="25" t="str">
        <f aca="false">IF($A72="","",IF($H72="确定",IF($G72="","待补充",N($G72)+N($I72)),IF($H72="零金额",N($G72)+N($I72),IF($H72="不适用","不适用","待补充"))))</f>
        <v/>
      </c>
      <c r="K72" s="22"/>
      <c r="L72" s="26"/>
      <c r="M72" s="27"/>
      <c r="N72" s="27"/>
      <c r="O72" s="28"/>
      <c r="P72" s="23"/>
      <c r="Q72" s="29" t="str">
        <f aca="false">IF($A72="","",IF(OR($N72="",$P72=""),"",$N72-$P72))</f>
        <v/>
      </c>
      <c r="R72" s="23"/>
      <c r="S72" s="23"/>
      <c r="T72" s="23"/>
      <c r="U72" s="23"/>
      <c r="V72" s="23"/>
      <c r="W72" s="23"/>
      <c r="X72" s="26"/>
      <c r="Y72" s="23"/>
      <c r="Z72" s="23"/>
      <c r="AA72" s="23"/>
      <c r="AB72" s="23"/>
      <c r="AC72" s="30" t="str">
        <f aca="false">IF($A72="","",
IF(COUNTIF($A$5:$A$104,$A72)&gt;1,"错误：编号重复",
IF(OR($B72="",$K72="",$AG72="",AND($F72&lt;&gt;"NDA/保密",$O72=""),$C72="",$D72="",$E72="",$F72="",$H72="",$L72="",$M72="",$N72="",$R72="",$S72="",$T72="",$U72="",$V72="",$W72="",$X72="",$Y72="",$Z72="",$AA72="",$AB72=""),"待补充",
IF(OR(NOT(ISNUMBER($L72)),$L72&lt;=0,NOT(ISNUMBER($M72)),NOT(ISNUMBER($N72)),$N72&lt;$M72,AND($F72&lt;&gt;"NDA/保密",OR(NOT(ISNUMBER($O72)),$O72&lt;0,$O72&gt;1)),AND(OR($H72="确定",$H72="零金额"),NOT(ISNUMBER($G72))),AND($H72="确定",$G72=0),AND($H72="不适用",$G72&lt;&gt;"")),"错误：金额/期限/日期/比例",IF(AND(OR($H72="确定",$H72="零金额"),OR($G72="",$G72&lt;0)),"错误：金额",
IF(AND($H72="确定",$K72&lt;&gt;"CNY"),"人工判断（HOLD）：非人民币",
IF($H72="未确定","人工判断（HOLD）：金额未确定",
IF(AND($H72="不适用",$F72&lt;&gt;"NDA/保密"),"待补充：金额口径",
IF(AND($H72="零金额",$F72="NDA/保密"),"待补充：NDA 金额口径应为不适用",
IF(AND($H72="零金额",$F72&lt;&gt;"NDA/保密"),"人工判断（HOLD）：零金额对价",
IF(AND($H72&lt;&gt;"确定",$H72&lt;&gt;"零金额",$H72&lt;&gt;"不适用"),"错误：金额口径",
IF($Z72&lt;&gt;"无","暂停：存在未解除事项",
IF(AND($V72&lt;&gt;"无",$W72&lt;&gt;"已完成"),"暂停：专项未完成",
IF($AA72&lt;&gt;"是","暂停：批准条件未落实",
IF(AND($AB72&lt;&gt;"是",$AB72&lt;&gt;"不适用（未签署）"),"暂停：签署版不一致",
IF(OR($Y72="是",AND(OR($H72="确定",$H72="零金额"),N($J72)&gt;审批参数!$B$10)),"R3",
IF($O72&gt;审批参数!$B$14,"R3",
IF(OR(AND(OR($H72="确定",$H72="零金额"),N($J72)&gt;审批参数!$B$9),$X72&gt;0,$L72&gt;审批参数!$B$12,$O72&gt;审批参数!$B$11,$V72&lt;&gt;"无",$F72="SaaS采购"),"R2","R1"))))))))))))))))))</f>
        <v/>
      </c>
      <c r="AD72" s="31" t="str">
        <f aca="false">IF($A72="","",
IF(LEFT($AC72,2)="错误","检查输入",
IF(LEFT($AC72,2)="待补","缺少必填项或金额口径",
IF(LEFT($AC72,2)="人工","金额/币种需人工判断",
IF(LEFT($AC72,2)="暂停",MID($AC72,4,100),
TRIM(
IF(OR($Y72="是",AND(OR($H72="确定",$H72="零金额"),N($J72)&gt;审批参数!$B$10)),"金额或责任超R3线；","")
&amp;IF(AND(OR($H72="确定",$H72="零金额"),N($J72)&gt;审批参数!$B$9,N($J72)&lt;=审批参数!$B$10),"金额超R1上限；","")
&amp;IF($O72&gt;审批参数!$B$14,"预付款超50%；","")
&amp;IF($X72&gt;0,"存在最终采纳的实质偏离；","")
&amp;IF($L72&gt;审批参数!$B$12,"期限超12个月；","")
&amp;IF($O72&gt;审批参数!$B$11,"预付款超30%；","")
&amp;IF($V72&lt;&gt;"无","专项风险；","")
&amp;IF($F72="SaaS采购","SaaS采购（限定范围，R2）；","")
))))))</f>
        <v/>
      </c>
      <c r="AE72" s="31" t="str">
        <f aca="false">IF($A72="","",
IF(LEFT($AC72,2)="错误","修正后重算",
IF(LEFT($AC72,2)="待补","补齐后重算",
IF(LEFT($AC72,2)="人工","转人工判断，不得自动放行",
IF(LEFT($AC72,2)="暂停","解除暂停后重算",
IF($AC72="R3","完成R2审查后升级审批",
IF($AC72="R2","业务批准+法务审查+财务/专项意见，并核验签署授权",
"业务批准；涉及付款做财务核验；签署授权另查")))))))</f>
        <v/>
      </c>
      <c r="AF72" s="23"/>
      <c r="AG72" s="23"/>
      <c r="AH72" s="23"/>
      <c r="AI72" s="23"/>
      <c r="AJ72" s="23"/>
    </row>
    <row r="73" customFormat="false" ht="25.5" hidden="false" customHeight="true" outlineLevel="0" collapsed="false">
      <c r="A73" s="23"/>
      <c r="B73" s="23"/>
      <c r="C73" s="23"/>
      <c r="D73" s="23"/>
      <c r="E73" s="23"/>
      <c r="F73" s="23"/>
      <c r="G73" s="24"/>
      <c r="H73" s="23"/>
      <c r="I73" s="25" t="str">
        <f aca="false">IF($A73="","",IF(OR($H73="确定",$H73="零金额"),SUMIFS($G$5:$G$104,$B$5:$B$104,$B73,$T$5:$T$104,"已签署")+SUMIFS($G$5:$G$104,$B$5:$B$104,$B73,$T$5:$T$104,"履行中")+SUMIFS($G$5:$G$104,$B$5:$B$104,$B73,$T$5:$T$104,"已结项")-IF(OR($T73="已签署",$T73="履行中",$T73="已结项"),N($G73),0),""))</f>
        <v/>
      </c>
      <c r="J73" s="25" t="str">
        <f aca="false">IF($A73="","",IF($H73="确定",IF($G73="","待补充",N($G73)+N($I73)),IF($H73="零金额",N($G73)+N($I73),IF($H73="不适用","不适用","待补充"))))</f>
        <v/>
      </c>
      <c r="K73" s="22"/>
      <c r="L73" s="26"/>
      <c r="M73" s="27"/>
      <c r="N73" s="27"/>
      <c r="O73" s="28"/>
      <c r="P73" s="23"/>
      <c r="Q73" s="29" t="str">
        <f aca="false">IF($A73="","",IF(OR($N73="",$P73=""),"",$N73-$P73))</f>
        <v/>
      </c>
      <c r="R73" s="23"/>
      <c r="S73" s="23"/>
      <c r="T73" s="23"/>
      <c r="U73" s="23"/>
      <c r="V73" s="23"/>
      <c r="W73" s="23"/>
      <c r="X73" s="26"/>
      <c r="Y73" s="23"/>
      <c r="Z73" s="23"/>
      <c r="AA73" s="23"/>
      <c r="AB73" s="23"/>
      <c r="AC73" s="30" t="str">
        <f aca="false">IF($A73="","",
IF(COUNTIF($A$5:$A$104,$A73)&gt;1,"错误：编号重复",
IF(OR($B73="",$K73="",$AG73="",AND($F73&lt;&gt;"NDA/保密",$O73=""),$C73="",$D73="",$E73="",$F73="",$H73="",$L73="",$M73="",$N73="",$R73="",$S73="",$T73="",$U73="",$V73="",$W73="",$X73="",$Y73="",$Z73="",$AA73="",$AB73=""),"待补充",
IF(OR(NOT(ISNUMBER($L73)),$L73&lt;=0,NOT(ISNUMBER($M73)),NOT(ISNUMBER($N73)),$N73&lt;$M73,AND($F73&lt;&gt;"NDA/保密",OR(NOT(ISNUMBER($O73)),$O73&lt;0,$O73&gt;1)),AND(OR($H73="确定",$H73="零金额"),NOT(ISNUMBER($G73))),AND($H73="确定",$G73=0),AND($H73="不适用",$G73&lt;&gt;"")),"错误：金额/期限/日期/比例",IF(AND(OR($H73="确定",$H73="零金额"),OR($G73="",$G73&lt;0)),"错误：金额",
IF(AND($H73="确定",$K73&lt;&gt;"CNY"),"人工判断（HOLD）：非人民币",
IF($H73="未确定","人工判断（HOLD）：金额未确定",
IF(AND($H73="不适用",$F73&lt;&gt;"NDA/保密"),"待补充：金额口径",
IF(AND($H73="零金额",$F73="NDA/保密"),"待补充：NDA 金额口径应为不适用",
IF(AND($H73="零金额",$F73&lt;&gt;"NDA/保密"),"人工判断（HOLD）：零金额对价",
IF(AND($H73&lt;&gt;"确定",$H73&lt;&gt;"零金额",$H73&lt;&gt;"不适用"),"错误：金额口径",
IF($Z73&lt;&gt;"无","暂停：存在未解除事项",
IF(AND($V73&lt;&gt;"无",$W73&lt;&gt;"已完成"),"暂停：专项未完成",
IF($AA73&lt;&gt;"是","暂停：批准条件未落实",
IF(AND($AB73&lt;&gt;"是",$AB73&lt;&gt;"不适用（未签署）"),"暂停：签署版不一致",
IF(OR($Y73="是",AND(OR($H73="确定",$H73="零金额"),N($J73)&gt;审批参数!$B$10)),"R3",
IF($O73&gt;审批参数!$B$14,"R3",
IF(OR(AND(OR($H73="确定",$H73="零金额"),N($J73)&gt;审批参数!$B$9),$X73&gt;0,$L73&gt;审批参数!$B$12,$O73&gt;审批参数!$B$11,$V73&lt;&gt;"无",$F73="SaaS采购"),"R2","R1"))))))))))))))))))</f>
        <v/>
      </c>
      <c r="AD73" s="31" t="str">
        <f aca="false">IF($A73="","",
IF(LEFT($AC73,2)="错误","检查输入",
IF(LEFT($AC73,2)="待补","缺少必填项或金额口径",
IF(LEFT($AC73,2)="人工","金额/币种需人工判断",
IF(LEFT($AC73,2)="暂停",MID($AC73,4,100),
TRIM(
IF(OR($Y73="是",AND(OR($H73="确定",$H73="零金额"),N($J73)&gt;审批参数!$B$10)),"金额或责任超R3线；","")
&amp;IF(AND(OR($H73="确定",$H73="零金额"),N($J73)&gt;审批参数!$B$9,N($J73)&lt;=审批参数!$B$10),"金额超R1上限；","")
&amp;IF($O73&gt;审批参数!$B$14,"预付款超50%；","")
&amp;IF($X73&gt;0,"存在最终采纳的实质偏离；","")
&amp;IF($L73&gt;审批参数!$B$12,"期限超12个月；","")
&amp;IF($O73&gt;审批参数!$B$11,"预付款超30%；","")
&amp;IF($V73&lt;&gt;"无","专项风险；","")
&amp;IF($F73="SaaS采购","SaaS采购（限定范围，R2）；","")
))))))</f>
        <v/>
      </c>
      <c r="AE73" s="31" t="str">
        <f aca="false">IF($A73="","",
IF(LEFT($AC73,2)="错误","修正后重算",
IF(LEFT($AC73,2)="待补","补齐后重算",
IF(LEFT($AC73,2)="人工","转人工判断，不得自动放行",
IF(LEFT($AC73,2)="暂停","解除暂停后重算",
IF($AC73="R3","完成R2审查后升级审批",
IF($AC73="R2","业务批准+法务审查+财务/专项意见，并核验签署授权",
"业务批准；涉及付款做财务核验；签署授权另查")))))))</f>
        <v/>
      </c>
      <c r="AF73" s="23"/>
      <c r="AG73" s="23"/>
      <c r="AH73" s="23"/>
      <c r="AI73" s="23"/>
      <c r="AJ73" s="23"/>
    </row>
    <row r="74" customFormat="false" ht="25.5" hidden="false" customHeight="true" outlineLevel="0" collapsed="false">
      <c r="A74" s="23"/>
      <c r="B74" s="23"/>
      <c r="C74" s="23"/>
      <c r="D74" s="23"/>
      <c r="E74" s="23"/>
      <c r="F74" s="23"/>
      <c r="G74" s="24"/>
      <c r="H74" s="23"/>
      <c r="I74" s="25" t="str">
        <f aca="false">IF($A74="","",IF(OR($H74="确定",$H74="零金额"),SUMIFS($G$5:$G$104,$B$5:$B$104,$B74,$T$5:$T$104,"已签署")+SUMIFS($G$5:$G$104,$B$5:$B$104,$B74,$T$5:$T$104,"履行中")+SUMIFS($G$5:$G$104,$B$5:$B$104,$B74,$T$5:$T$104,"已结项")-IF(OR($T74="已签署",$T74="履行中",$T74="已结项"),N($G74),0),""))</f>
        <v/>
      </c>
      <c r="J74" s="25" t="str">
        <f aca="false">IF($A74="","",IF($H74="确定",IF($G74="","待补充",N($G74)+N($I74)),IF($H74="零金额",N($G74)+N($I74),IF($H74="不适用","不适用","待补充"))))</f>
        <v/>
      </c>
      <c r="K74" s="22"/>
      <c r="L74" s="26"/>
      <c r="M74" s="27"/>
      <c r="N74" s="27"/>
      <c r="O74" s="28"/>
      <c r="P74" s="23"/>
      <c r="Q74" s="29" t="str">
        <f aca="false">IF($A74="","",IF(OR($N74="",$P74=""),"",$N74-$P74))</f>
        <v/>
      </c>
      <c r="R74" s="23"/>
      <c r="S74" s="23"/>
      <c r="T74" s="23"/>
      <c r="U74" s="23"/>
      <c r="V74" s="23"/>
      <c r="W74" s="23"/>
      <c r="X74" s="26"/>
      <c r="Y74" s="23"/>
      <c r="Z74" s="23"/>
      <c r="AA74" s="23"/>
      <c r="AB74" s="23"/>
      <c r="AC74" s="30" t="str">
        <f aca="false">IF($A74="","",
IF(COUNTIF($A$5:$A$104,$A74)&gt;1,"错误：编号重复",
IF(OR($B74="",$K74="",$AG74="",AND($F74&lt;&gt;"NDA/保密",$O74=""),$C74="",$D74="",$E74="",$F74="",$H74="",$L74="",$M74="",$N74="",$R74="",$S74="",$T74="",$U74="",$V74="",$W74="",$X74="",$Y74="",$Z74="",$AA74="",$AB74=""),"待补充",
IF(OR(NOT(ISNUMBER($L74)),$L74&lt;=0,NOT(ISNUMBER($M74)),NOT(ISNUMBER($N74)),$N74&lt;$M74,AND($F74&lt;&gt;"NDA/保密",OR(NOT(ISNUMBER($O74)),$O74&lt;0,$O74&gt;1)),AND(OR($H74="确定",$H74="零金额"),NOT(ISNUMBER($G74))),AND($H74="确定",$G74=0),AND($H74="不适用",$G74&lt;&gt;"")),"错误：金额/期限/日期/比例",IF(AND(OR($H74="确定",$H74="零金额"),OR($G74="",$G74&lt;0)),"错误：金额",
IF(AND($H74="确定",$K74&lt;&gt;"CNY"),"人工判断（HOLD）：非人民币",
IF($H74="未确定","人工判断（HOLD）：金额未确定",
IF(AND($H74="不适用",$F74&lt;&gt;"NDA/保密"),"待补充：金额口径",
IF(AND($H74="零金额",$F74="NDA/保密"),"待补充：NDA 金额口径应为不适用",
IF(AND($H74="零金额",$F74&lt;&gt;"NDA/保密"),"人工判断（HOLD）：零金额对价",
IF(AND($H74&lt;&gt;"确定",$H74&lt;&gt;"零金额",$H74&lt;&gt;"不适用"),"错误：金额口径",
IF($Z74&lt;&gt;"无","暂停：存在未解除事项",
IF(AND($V74&lt;&gt;"无",$W74&lt;&gt;"已完成"),"暂停：专项未完成",
IF($AA74&lt;&gt;"是","暂停：批准条件未落实",
IF(AND($AB74&lt;&gt;"是",$AB74&lt;&gt;"不适用（未签署）"),"暂停：签署版不一致",
IF(OR($Y74="是",AND(OR($H74="确定",$H74="零金额"),N($J74)&gt;审批参数!$B$10)),"R3",
IF($O74&gt;审批参数!$B$14,"R3",
IF(OR(AND(OR($H74="确定",$H74="零金额"),N($J74)&gt;审批参数!$B$9),$X74&gt;0,$L74&gt;审批参数!$B$12,$O74&gt;审批参数!$B$11,$V74&lt;&gt;"无",$F74="SaaS采购"),"R2","R1"))))))))))))))))))</f>
        <v/>
      </c>
      <c r="AD74" s="31" t="str">
        <f aca="false">IF($A74="","",
IF(LEFT($AC74,2)="错误","检查输入",
IF(LEFT($AC74,2)="待补","缺少必填项或金额口径",
IF(LEFT($AC74,2)="人工","金额/币种需人工判断",
IF(LEFT($AC74,2)="暂停",MID($AC74,4,100),
TRIM(
IF(OR($Y74="是",AND(OR($H74="确定",$H74="零金额"),N($J74)&gt;审批参数!$B$10)),"金额或责任超R3线；","")
&amp;IF(AND(OR($H74="确定",$H74="零金额"),N($J74)&gt;审批参数!$B$9,N($J74)&lt;=审批参数!$B$10),"金额超R1上限；","")
&amp;IF($O74&gt;审批参数!$B$14,"预付款超50%；","")
&amp;IF($X74&gt;0,"存在最终采纳的实质偏离；","")
&amp;IF($L74&gt;审批参数!$B$12,"期限超12个月；","")
&amp;IF($O74&gt;审批参数!$B$11,"预付款超30%；","")
&amp;IF($V74&lt;&gt;"无","专项风险；","")
&amp;IF($F74="SaaS采购","SaaS采购（限定范围，R2）；","")
))))))</f>
        <v/>
      </c>
      <c r="AE74" s="31" t="str">
        <f aca="false">IF($A74="","",
IF(LEFT($AC74,2)="错误","修正后重算",
IF(LEFT($AC74,2)="待补","补齐后重算",
IF(LEFT($AC74,2)="人工","转人工判断，不得自动放行",
IF(LEFT($AC74,2)="暂停","解除暂停后重算",
IF($AC74="R3","完成R2审查后升级审批",
IF($AC74="R2","业务批准+法务审查+财务/专项意见，并核验签署授权",
"业务批准；涉及付款做财务核验；签署授权另查")))))))</f>
        <v/>
      </c>
      <c r="AF74" s="23"/>
      <c r="AG74" s="23"/>
      <c r="AH74" s="23"/>
      <c r="AI74" s="23"/>
      <c r="AJ74" s="23"/>
    </row>
    <row r="75" customFormat="false" ht="25.5" hidden="false" customHeight="true" outlineLevel="0" collapsed="false">
      <c r="A75" s="23"/>
      <c r="B75" s="23"/>
      <c r="C75" s="23"/>
      <c r="D75" s="23"/>
      <c r="E75" s="23"/>
      <c r="F75" s="23"/>
      <c r="G75" s="24"/>
      <c r="H75" s="23"/>
      <c r="I75" s="25" t="str">
        <f aca="false">IF($A75="","",IF(OR($H75="确定",$H75="零金额"),SUMIFS($G$5:$G$104,$B$5:$B$104,$B75,$T$5:$T$104,"已签署")+SUMIFS($G$5:$G$104,$B$5:$B$104,$B75,$T$5:$T$104,"履行中")+SUMIFS($G$5:$G$104,$B$5:$B$104,$B75,$T$5:$T$104,"已结项")-IF(OR($T75="已签署",$T75="履行中",$T75="已结项"),N($G75),0),""))</f>
        <v/>
      </c>
      <c r="J75" s="25" t="str">
        <f aca="false">IF($A75="","",IF($H75="确定",IF($G75="","待补充",N($G75)+N($I75)),IF($H75="零金额",N($G75)+N($I75),IF($H75="不适用","不适用","待补充"))))</f>
        <v/>
      </c>
      <c r="K75" s="22"/>
      <c r="L75" s="26"/>
      <c r="M75" s="27"/>
      <c r="N75" s="27"/>
      <c r="O75" s="28"/>
      <c r="P75" s="23"/>
      <c r="Q75" s="29" t="str">
        <f aca="false">IF($A75="","",IF(OR($N75="",$P75=""),"",$N75-$P75))</f>
        <v/>
      </c>
      <c r="R75" s="23"/>
      <c r="S75" s="23"/>
      <c r="T75" s="23"/>
      <c r="U75" s="23"/>
      <c r="V75" s="23"/>
      <c r="W75" s="23"/>
      <c r="X75" s="26"/>
      <c r="Y75" s="23"/>
      <c r="Z75" s="23"/>
      <c r="AA75" s="23"/>
      <c r="AB75" s="23"/>
      <c r="AC75" s="30" t="str">
        <f aca="false">IF($A75="","",
IF(COUNTIF($A$5:$A$104,$A75)&gt;1,"错误：编号重复",
IF(OR($B75="",$K75="",$AG75="",AND($F75&lt;&gt;"NDA/保密",$O75=""),$C75="",$D75="",$E75="",$F75="",$H75="",$L75="",$M75="",$N75="",$R75="",$S75="",$T75="",$U75="",$V75="",$W75="",$X75="",$Y75="",$Z75="",$AA75="",$AB75=""),"待补充",
IF(OR(NOT(ISNUMBER($L75)),$L75&lt;=0,NOT(ISNUMBER($M75)),NOT(ISNUMBER($N75)),$N75&lt;$M75,AND($F75&lt;&gt;"NDA/保密",OR(NOT(ISNUMBER($O75)),$O75&lt;0,$O75&gt;1)),AND(OR($H75="确定",$H75="零金额"),NOT(ISNUMBER($G75))),AND($H75="确定",$G75=0),AND($H75="不适用",$G75&lt;&gt;"")),"错误：金额/期限/日期/比例",IF(AND(OR($H75="确定",$H75="零金额"),OR($G75="",$G75&lt;0)),"错误：金额",
IF(AND($H75="确定",$K75&lt;&gt;"CNY"),"人工判断（HOLD）：非人民币",
IF($H75="未确定","人工判断（HOLD）：金额未确定",
IF(AND($H75="不适用",$F75&lt;&gt;"NDA/保密"),"待补充：金额口径",
IF(AND($H75="零金额",$F75="NDA/保密"),"待补充：NDA 金额口径应为不适用",
IF(AND($H75="零金额",$F75&lt;&gt;"NDA/保密"),"人工判断（HOLD）：零金额对价",
IF(AND($H75&lt;&gt;"确定",$H75&lt;&gt;"零金额",$H75&lt;&gt;"不适用"),"错误：金额口径",
IF($Z75&lt;&gt;"无","暂停：存在未解除事项",
IF(AND($V75&lt;&gt;"无",$W75&lt;&gt;"已完成"),"暂停：专项未完成",
IF($AA75&lt;&gt;"是","暂停：批准条件未落实",
IF(AND($AB75&lt;&gt;"是",$AB75&lt;&gt;"不适用（未签署）"),"暂停：签署版不一致",
IF(OR($Y75="是",AND(OR($H75="确定",$H75="零金额"),N($J75)&gt;审批参数!$B$10)),"R3",
IF($O75&gt;审批参数!$B$14,"R3",
IF(OR(AND(OR($H75="确定",$H75="零金额"),N($J75)&gt;审批参数!$B$9),$X75&gt;0,$L75&gt;审批参数!$B$12,$O75&gt;审批参数!$B$11,$V75&lt;&gt;"无",$F75="SaaS采购"),"R2","R1"))))))))))))))))))</f>
        <v/>
      </c>
      <c r="AD75" s="31" t="str">
        <f aca="false">IF($A75="","",
IF(LEFT($AC75,2)="错误","检查输入",
IF(LEFT($AC75,2)="待补","缺少必填项或金额口径",
IF(LEFT($AC75,2)="人工","金额/币种需人工判断",
IF(LEFT($AC75,2)="暂停",MID($AC75,4,100),
TRIM(
IF(OR($Y75="是",AND(OR($H75="确定",$H75="零金额"),N($J75)&gt;审批参数!$B$10)),"金额或责任超R3线；","")
&amp;IF(AND(OR($H75="确定",$H75="零金额"),N($J75)&gt;审批参数!$B$9,N($J75)&lt;=审批参数!$B$10),"金额超R1上限；","")
&amp;IF($O75&gt;审批参数!$B$14,"预付款超50%；","")
&amp;IF($X75&gt;0,"存在最终采纳的实质偏离；","")
&amp;IF($L75&gt;审批参数!$B$12,"期限超12个月；","")
&amp;IF($O75&gt;审批参数!$B$11,"预付款超30%；","")
&amp;IF($V75&lt;&gt;"无","专项风险；","")
&amp;IF($F75="SaaS采购","SaaS采购（限定范围，R2）；","")
))))))</f>
        <v/>
      </c>
      <c r="AE75" s="31" t="str">
        <f aca="false">IF($A75="","",
IF(LEFT($AC75,2)="错误","修正后重算",
IF(LEFT($AC75,2)="待补","补齐后重算",
IF(LEFT($AC75,2)="人工","转人工判断，不得自动放行",
IF(LEFT($AC75,2)="暂停","解除暂停后重算",
IF($AC75="R3","完成R2审查后升级审批",
IF($AC75="R2","业务批准+法务审查+财务/专项意见，并核验签署授权",
"业务批准；涉及付款做财务核验；签署授权另查")))))))</f>
        <v/>
      </c>
      <c r="AF75" s="23"/>
      <c r="AG75" s="23"/>
      <c r="AH75" s="23"/>
      <c r="AI75" s="23"/>
      <c r="AJ75" s="23"/>
    </row>
    <row r="76" customFormat="false" ht="25.5" hidden="false" customHeight="true" outlineLevel="0" collapsed="false">
      <c r="A76" s="23"/>
      <c r="B76" s="23"/>
      <c r="C76" s="23"/>
      <c r="D76" s="23"/>
      <c r="E76" s="23"/>
      <c r="F76" s="23"/>
      <c r="G76" s="24"/>
      <c r="H76" s="23"/>
      <c r="I76" s="25" t="str">
        <f aca="false">IF($A76="","",IF(OR($H76="确定",$H76="零金额"),SUMIFS($G$5:$G$104,$B$5:$B$104,$B76,$T$5:$T$104,"已签署")+SUMIFS($G$5:$G$104,$B$5:$B$104,$B76,$T$5:$T$104,"履行中")+SUMIFS($G$5:$G$104,$B$5:$B$104,$B76,$T$5:$T$104,"已结项")-IF(OR($T76="已签署",$T76="履行中",$T76="已结项"),N($G76),0),""))</f>
        <v/>
      </c>
      <c r="J76" s="25" t="str">
        <f aca="false">IF($A76="","",IF($H76="确定",IF($G76="","待补充",N($G76)+N($I76)),IF($H76="零金额",N($G76)+N($I76),IF($H76="不适用","不适用","待补充"))))</f>
        <v/>
      </c>
      <c r="K76" s="22"/>
      <c r="L76" s="26"/>
      <c r="M76" s="27"/>
      <c r="N76" s="27"/>
      <c r="O76" s="28"/>
      <c r="P76" s="23"/>
      <c r="Q76" s="29" t="str">
        <f aca="false">IF($A76="","",IF(OR($N76="",$P76=""),"",$N76-$P76))</f>
        <v/>
      </c>
      <c r="R76" s="23"/>
      <c r="S76" s="23"/>
      <c r="T76" s="23"/>
      <c r="U76" s="23"/>
      <c r="V76" s="23"/>
      <c r="W76" s="23"/>
      <c r="X76" s="26"/>
      <c r="Y76" s="23"/>
      <c r="Z76" s="23"/>
      <c r="AA76" s="23"/>
      <c r="AB76" s="23"/>
      <c r="AC76" s="30" t="str">
        <f aca="false">IF($A76="","",
IF(COUNTIF($A$5:$A$104,$A76)&gt;1,"错误：编号重复",
IF(OR($B76="",$K76="",$AG76="",AND($F76&lt;&gt;"NDA/保密",$O76=""),$C76="",$D76="",$E76="",$F76="",$H76="",$L76="",$M76="",$N76="",$R76="",$S76="",$T76="",$U76="",$V76="",$W76="",$X76="",$Y76="",$Z76="",$AA76="",$AB76=""),"待补充",
IF(OR(NOT(ISNUMBER($L76)),$L76&lt;=0,NOT(ISNUMBER($M76)),NOT(ISNUMBER($N76)),$N76&lt;$M76,AND($F76&lt;&gt;"NDA/保密",OR(NOT(ISNUMBER($O76)),$O76&lt;0,$O76&gt;1)),AND(OR($H76="确定",$H76="零金额"),NOT(ISNUMBER($G76))),AND($H76="确定",$G76=0),AND($H76="不适用",$G76&lt;&gt;"")),"错误：金额/期限/日期/比例",IF(AND(OR($H76="确定",$H76="零金额"),OR($G76="",$G76&lt;0)),"错误：金额",
IF(AND($H76="确定",$K76&lt;&gt;"CNY"),"人工判断（HOLD）：非人民币",
IF($H76="未确定","人工判断（HOLD）：金额未确定",
IF(AND($H76="不适用",$F76&lt;&gt;"NDA/保密"),"待补充：金额口径",
IF(AND($H76="零金额",$F76="NDA/保密"),"待补充：NDA 金额口径应为不适用",
IF(AND($H76="零金额",$F76&lt;&gt;"NDA/保密"),"人工判断（HOLD）：零金额对价",
IF(AND($H76&lt;&gt;"确定",$H76&lt;&gt;"零金额",$H76&lt;&gt;"不适用"),"错误：金额口径",
IF($Z76&lt;&gt;"无","暂停：存在未解除事项",
IF(AND($V76&lt;&gt;"无",$W76&lt;&gt;"已完成"),"暂停：专项未完成",
IF($AA76&lt;&gt;"是","暂停：批准条件未落实",
IF(AND($AB76&lt;&gt;"是",$AB76&lt;&gt;"不适用（未签署）"),"暂停：签署版不一致",
IF(OR($Y76="是",AND(OR($H76="确定",$H76="零金额"),N($J76)&gt;审批参数!$B$10)),"R3",
IF($O76&gt;审批参数!$B$14,"R3",
IF(OR(AND(OR($H76="确定",$H76="零金额"),N($J76)&gt;审批参数!$B$9),$X76&gt;0,$L76&gt;审批参数!$B$12,$O76&gt;审批参数!$B$11,$V76&lt;&gt;"无",$F76="SaaS采购"),"R2","R1"))))))))))))))))))</f>
        <v/>
      </c>
      <c r="AD76" s="31" t="str">
        <f aca="false">IF($A76="","",
IF(LEFT($AC76,2)="错误","检查输入",
IF(LEFT($AC76,2)="待补","缺少必填项或金额口径",
IF(LEFT($AC76,2)="人工","金额/币种需人工判断",
IF(LEFT($AC76,2)="暂停",MID($AC76,4,100),
TRIM(
IF(OR($Y76="是",AND(OR($H76="确定",$H76="零金额"),N($J76)&gt;审批参数!$B$10)),"金额或责任超R3线；","")
&amp;IF(AND(OR($H76="确定",$H76="零金额"),N($J76)&gt;审批参数!$B$9,N($J76)&lt;=审批参数!$B$10),"金额超R1上限；","")
&amp;IF($O76&gt;审批参数!$B$14,"预付款超50%；","")
&amp;IF($X76&gt;0,"存在最终采纳的实质偏离；","")
&amp;IF($L76&gt;审批参数!$B$12,"期限超12个月；","")
&amp;IF($O76&gt;审批参数!$B$11,"预付款超30%；","")
&amp;IF($V76&lt;&gt;"无","专项风险；","")
&amp;IF($F76="SaaS采购","SaaS采购（限定范围，R2）；","")
))))))</f>
        <v/>
      </c>
      <c r="AE76" s="31" t="str">
        <f aca="false">IF($A76="","",
IF(LEFT($AC76,2)="错误","修正后重算",
IF(LEFT($AC76,2)="待补","补齐后重算",
IF(LEFT($AC76,2)="人工","转人工判断，不得自动放行",
IF(LEFT($AC76,2)="暂停","解除暂停后重算",
IF($AC76="R3","完成R2审查后升级审批",
IF($AC76="R2","业务批准+法务审查+财务/专项意见，并核验签署授权",
"业务批准；涉及付款做财务核验；签署授权另查")))))))</f>
        <v/>
      </c>
      <c r="AF76" s="23"/>
      <c r="AG76" s="23"/>
      <c r="AH76" s="23"/>
      <c r="AI76" s="23"/>
      <c r="AJ76" s="23"/>
    </row>
    <row r="77" customFormat="false" ht="25.5" hidden="false" customHeight="true" outlineLevel="0" collapsed="false">
      <c r="A77" s="23"/>
      <c r="B77" s="23"/>
      <c r="C77" s="23"/>
      <c r="D77" s="23"/>
      <c r="E77" s="23"/>
      <c r="F77" s="23"/>
      <c r="G77" s="24"/>
      <c r="H77" s="23"/>
      <c r="I77" s="25" t="str">
        <f aca="false">IF($A77="","",IF(OR($H77="确定",$H77="零金额"),SUMIFS($G$5:$G$104,$B$5:$B$104,$B77,$T$5:$T$104,"已签署")+SUMIFS($G$5:$G$104,$B$5:$B$104,$B77,$T$5:$T$104,"履行中")+SUMIFS($G$5:$G$104,$B$5:$B$104,$B77,$T$5:$T$104,"已结项")-IF(OR($T77="已签署",$T77="履行中",$T77="已结项"),N($G77),0),""))</f>
        <v/>
      </c>
      <c r="J77" s="25" t="str">
        <f aca="false">IF($A77="","",IF($H77="确定",IF($G77="","待补充",N($G77)+N($I77)),IF($H77="零金额",N($G77)+N($I77),IF($H77="不适用","不适用","待补充"))))</f>
        <v/>
      </c>
      <c r="K77" s="22"/>
      <c r="L77" s="26"/>
      <c r="M77" s="27"/>
      <c r="N77" s="27"/>
      <c r="O77" s="28"/>
      <c r="P77" s="23"/>
      <c r="Q77" s="29" t="str">
        <f aca="false">IF($A77="","",IF(OR($N77="",$P77=""),"",$N77-$P77))</f>
        <v/>
      </c>
      <c r="R77" s="23"/>
      <c r="S77" s="23"/>
      <c r="T77" s="23"/>
      <c r="U77" s="23"/>
      <c r="V77" s="23"/>
      <c r="W77" s="23"/>
      <c r="X77" s="26"/>
      <c r="Y77" s="23"/>
      <c r="Z77" s="23"/>
      <c r="AA77" s="23"/>
      <c r="AB77" s="23"/>
      <c r="AC77" s="30" t="str">
        <f aca="false">IF($A77="","",
IF(COUNTIF($A$5:$A$104,$A77)&gt;1,"错误：编号重复",
IF(OR($B77="",$K77="",$AG77="",AND($F77&lt;&gt;"NDA/保密",$O77=""),$C77="",$D77="",$E77="",$F77="",$H77="",$L77="",$M77="",$N77="",$R77="",$S77="",$T77="",$U77="",$V77="",$W77="",$X77="",$Y77="",$Z77="",$AA77="",$AB77=""),"待补充",
IF(OR(NOT(ISNUMBER($L77)),$L77&lt;=0,NOT(ISNUMBER($M77)),NOT(ISNUMBER($N77)),$N77&lt;$M77,AND($F77&lt;&gt;"NDA/保密",OR(NOT(ISNUMBER($O77)),$O77&lt;0,$O77&gt;1)),AND(OR($H77="确定",$H77="零金额"),NOT(ISNUMBER($G77))),AND($H77="确定",$G77=0),AND($H77="不适用",$G77&lt;&gt;"")),"错误：金额/期限/日期/比例",IF(AND(OR($H77="确定",$H77="零金额"),OR($G77="",$G77&lt;0)),"错误：金额",
IF(AND($H77="确定",$K77&lt;&gt;"CNY"),"人工判断（HOLD）：非人民币",
IF($H77="未确定","人工判断（HOLD）：金额未确定",
IF(AND($H77="不适用",$F77&lt;&gt;"NDA/保密"),"待补充：金额口径",
IF(AND($H77="零金额",$F77="NDA/保密"),"待补充：NDA 金额口径应为不适用",
IF(AND($H77="零金额",$F77&lt;&gt;"NDA/保密"),"人工判断（HOLD）：零金额对价",
IF(AND($H77&lt;&gt;"确定",$H77&lt;&gt;"零金额",$H77&lt;&gt;"不适用"),"错误：金额口径",
IF($Z77&lt;&gt;"无","暂停：存在未解除事项",
IF(AND($V77&lt;&gt;"无",$W77&lt;&gt;"已完成"),"暂停：专项未完成",
IF($AA77&lt;&gt;"是","暂停：批准条件未落实",
IF(AND($AB77&lt;&gt;"是",$AB77&lt;&gt;"不适用（未签署）"),"暂停：签署版不一致",
IF(OR($Y77="是",AND(OR($H77="确定",$H77="零金额"),N($J77)&gt;审批参数!$B$10)),"R3",
IF($O77&gt;审批参数!$B$14,"R3",
IF(OR(AND(OR($H77="确定",$H77="零金额"),N($J77)&gt;审批参数!$B$9),$X77&gt;0,$L77&gt;审批参数!$B$12,$O77&gt;审批参数!$B$11,$V77&lt;&gt;"无",$F77="SaaS采购"),"R2","R1"))))))))))))))))))</f>
        <v/>
      </c>
      <c r="AD77" s="31" t="str">
        <f aca="false">IF($A77="","",
IF(LEFT($AC77,2)="错误","检查输入",
IF(LEFT($AC77,2)="待补","缺少必填项或金额口径",
IF(LEFT($AC77,2)="人工","金额/币种需人工判断",
IF(LEFT($AC77,2)="暂停",MID($AC77,4,100),
TRIM(
IF(OR($Y77="是",AND(OR($H77="确定",$H77="零金额"),N($J77)&gt;审批参数!$B$10)),"金额或责任超R3线；","")
&amp;IF(AND(OR($H77="确定",$H77="零金额"),N($J77)&gt;审批参数!$B$9,N($J77)&lt;=审批参数!$B$10),"金额超R1上限；","")
&amp;IF($O77&gt;审批参数!$B$14,"预付款超50%；","")
&amp;IF($X77&gt;0,"存在最终采纳的实质偏离；","")
&amp;IF($L77&gt;审批参数!$B$12,"期限超12个月；","")
&amp;IF($O77&gt;审批参数!$B$11,"预付款超30%；","")
&amp;IF($V77&lt;&gt;"无","专项风险；","")
&amp;IF($F77="SaaS采购","SaaS采购（限定范围，R2）；","")
))))))</f>
        <v/>
      </c>
      <c r="AE77" s="31" t="str">
        <f aca="false">IF($A77="","",
IF(LEFT($AC77,2)="错误","修正后重算",
IF(LEFT($AC77,2)="待补","补齐后重算",
IF(LEFT($AC77,2)="人工","转人工判断，不得自动放行",
IF(LEFT($AC77,2)="暂停","解除暂停后重算",
IF($AC77="R3","完成R2审查后升级审批",
IF($AC77="R2","业务批准+法务审查+财务/专项意见，并核验签署授权",
"业务批准；涉及付款做财务核验；签署授权另查")))))))</f>
        <v/>
      </c>
      <c r="AF77" s="23"/>
      <c r="AG77" s="23"/>
      <c r="AH77" s="23"/>
      <c r="AI77" s="23"/>
      <c r="AJ77" s="23"/>
    </row>
    <row r="78" customFormat="false" ht="25.5" hidden="false" customHeight="true" outlineLevel="0" collapsed="false">
      <c r="A78" s="23"/>
      <c r="B78" s="23"/>
      <c r="C78" s="23"/>
      <c r="D78" s="23"/>
      <c r="E78" s="23"/>
      <c r="F78" s="23"/>
      <c r="G78" s="24"/>
      <c r="H78" s="23"/>
      <c r="I78" s="25" t="str">
        <f aca="false">IF($A78="","",IF(OR($H78="确定",$H78="零金额"),SUMIFS($G$5:$G$104,$B$5:$B$104,$B78,$T$5:$T$104,"已签署")+SUMIFS($G$5:$G$104,$B$5:$B$104,$B78,$T$5:$T$104,"履行中")+SUMIFS($G$5:$G$104,$B$5:$B$104,$B78,$T$5:$T$104,"已结项")-IF(OR($T78="已签署",$T78="履行中",$T78="已结项"),N($G78),0),""))</f>
        <v/>
      </c>
      <c r="J78" s="25" t="str">
        <f aca="false">IF($A78="","",IF($H78="确定",IF($G78="","待补充",N($G78)+N($I78)),IF($H78="零金额",N($G78)+N($I78),IF($H78="不适用","不适用","待补充"))))</f>
        <v/>
      </c>
      <c r="K78" s="22"/>
      <c r="L78" s="26"/>
      <c r="M78" s="27"/>
      <c r="N78" s="27"/>
      <c r="O78" s="28"/>
      <c r="P78" s="23"/>
      <c r="Q78" s="29" t="str">
        <f aca="false">IF($A78="","",IF(OR($N78="",$P78=""),"",$N78-$P78))</f>
        <v/>
      </c>
      <c r="R78" s="23"/>
      <c r="S78" s="23"/>
      <c r="T78" s="23"/>
      <c r="U78" s="23"/>
      <c r="V78" s="23"/>
      <c r="W78" s="23"/>
      <c r="X78" s="26"/>
      <c r="Y78" s="23"/>
      <c r="Z78" s="23"/>
      <c r="AA78" s="23"/>
      <c r="AB78" s="23"/>
      <c r="AC78" s="30" t="str">
        <f aca="false">IF($A78="","",
IF(COUNTIF($A$5:$A$104,$A78)&gt;1,"错误：编号重复",
IF(OR($B78="",$K78="",$AG78="",AND($F78&lt;&gt;"NDA/保密",$O78=""),$C78="",$D78="",$E78="",$F78="",$H78="",$L78="",$M78="",$N78="",$R78="",$S78="",$T78="",$U78="",$V78="",$W78="",$X78="",$Y78="",$Z78="",$AA78="",$AB78=""),"待补充",
IF(OR(NOT(ISNUMBER($L78)),$L78&lt;=0,NOT(ISNUMBER($M78)),NOT(ISNUMBER($N78)),$N78&lt;$M78,AND($F78&lt;&gt;"NDA/保密",OR(NOT(ISNUMBER($O78)),$O78&lt;0,$O78&gt;1)),AND(OR($H78="确定",$H78="零金额"),NOT(ISNUMBER($G78))),AND($H78="确定",$G78=0),AND($H78="不适用",$G78&lt;&gt;"")),"错误：金额/期限/日期/比例",IF(AND(OR($H78="确定",$H78="零金额"),OR($G78="",$G78&lt;0)),"错误：金额",
IF(AND($H78="确定",$K78&lt;&gt;"CNY"),"人工判断（HOLD）：非人民币",
IF($H78="未确定","人工判断（HOLD）：金额未确定",
IF(AND($H78="不适用",$F78&lt;&gt;"NDA/保密"),"待补充：金额口径",
IF(AND($H78="零金额",$F78="NDA/保密"),"待补充：NDA 金额口径应为不适用",
IF(AND($H78="零金额",$F78&lt;&gt;"NDA/保密"),"人工判断（HOLD）：零金额对价",
IF(AND($H78&lt;&gt;"确定",$H78&lt;&gt;"零金额",$H78&lt;&gt;"不适用"),"错误：金额口径",
IF($Z78&lt;&gt;"无","暂停：存在未解除事项",
IF(AND($V78&lt;&gt;"无",$W78&lt;&gt;"已完成"),"暂停：专项未完成",
IF($AA78&lt;&gt;"是","暂停：批准条件未落实",
IF(AND($AB78&lt;&gt;"是",$AB78&lt;&gt;"不适用（未签署）"),"暂停：签署版不一致",
IF(OR($Y78="是",AND(OR($H78="确定",$H78="零金额"),N($J78)&gt;审批参数!$B$10)),"R3",
IF($O78&gt;审批参数!$B$14,"R3",
IF(OR(AND(OR($H78="确定",$H78="零金额"),N($J78)&gt;审批参数!$B$9),$X78&gt;0,$L78&gt;审批参数!$B$12,$O78&gt;审批参数!$B$11,$V78&lt;&gt;"无",$F78="SaaS采购"),"R2","R1"))))))))))))))))))</f>
        <v/>
      </c>
      <c r="AD78" s="31" t="str">
        <f aca="false">IF($A78="","",
IF(LEFT($AC78,2)="错误","检查输入",
IF(LEFT($AC78,2)="待补","缺少必填项或金额口径",
IF(LEFT($AC78,2)="人工","金额/币种需人工判断",
IF(LEFT($AC78,2)="暂停",MID($AC78,4,100),
TRIM(
IF(OR($Y78="是",AND(OR($H78="确定",$H78="零金额"),N($J78)&gt;审批参数!$B$10)),"金额或责任超R3线；","")
&amp;IF(AND(OR($H78="确定",$H78="零金额"),N($J78)&gt;审批参数!$B$9,N($J78)&lt;=审批参数!$B$10),"金额超R1上限；","")
&amp;IF($O78&gt;审批参数!$B$14,"预付款超50%；","")
&amp;IF($X78&gt;0,"存在最终采纳的实质偏离；","")
&amp;IF($L78&gt;审批参数!$B$12,"期限超12个月；","")
&amp;IF($O78&gt;审批参数!$B$11,"预付款超30%；","")
&amp;IF($V78&lt;&gt;"无","专项风险；","")
&amp;IF($F78="SaaS采购","SaaS采购（限定范围，R2）；","")
))))))</f>
        <v/>
      </c>
      <c r="AE78" s="31" t="str">
        <f aca="false">IF($A78="","",
IF(LEFT($AC78,2)="错误","修正后重算",
IF(LEFT($AC78,2)="待补","补齐后重算",
IF(LEFT($AC78,2)="人工","转人工判断，不得自动放行",
IF(LEFT($AC78,2)="暂停","解除暂停后重算",
IF($AC78="R3","完成R2审查后升级审批",
IF($AC78="R2","业务批准+法务审查+财务/专项意见，并核验签署授权",
"业务批准；涉及付款做财务核验；签署授权另查")))))))</f>
        <v/>
      </c>
      <c r="AF78" s="23"/>
      <c r="AG78" s="23"/>
      <c r="AH78" s="23"/>
      <c r="AI78" s="23"/>
      <c r="AJ78" s="23"/>
    </row>
    <row r="79" customFormat="false" ht="25.5" hidden="false" customHeight="true" outlineLevel="0" collapsed="false">
      <c r="A79" s="23"/>
      <c r="B79" s="23"/>
      <c r="C79" s="23"/>
      <c r="D79" s="23"/>
      <c r="E79" s="23"/>
      <c r="F79" s="23"/>
      <c r="G79" s="24"/>
      <c r="H79" s="23"/>
      <c r="I79" s="25" t="str">
        <f aca="false">IF($A79="","",IF(OR($H79="确定",$H79="零金额"),SUMIFS($G$5:$G$104,$B$5:$B$104,$B79,$T$5:$T$104,"已签署")+SUMIFS($G$5:$G$104,$B$5:$B$104,$B79,$T$5:$T$104,"履行中")+SUMIFS($G$5:$G$104,$B$5:$B$104,$B79,$T$5:$T$104,"已结项")-IF(OR($T79="已签署",$T79="履行中",$T79="已结项"),N($G79),0),""))</f>
        <v/>
      </c>
      <c r="J79" s="25" t="str">
        <f aca="false">IF($A79="","",IF($H79="确定",IF($G79="","待补充",N($G79)+N($I79)),IF($H79="零金额",N($G79)+N($I79),IF($H79="不适用","不适用","待补充"))))</f>
        <v/>
      </c>
      <c r="K79" s="22"/>
      <c r="L79" s="26"/>
      <c r="M79" s="27"/>
      <c r="N79" s="27"/>
      <c r="O79" s="28"/>
      <c r="P79" s="23"/>
      <c r="Q79" s="29" t="str">
        <f aca="false">IF($A79="","",IF(OR($N79="",$P79=""),"",$N79-$P79))</f>
        <v/>
      </c>
      <c r="R79" s="23"/>
      <c r="S79" s="23"/>
      <c r="T79" s="23"/>
      <c r="U79" s="23"/>
      <c r="V79" s="23"/>
      <c r="W79" s="23"/>
      <c r="X79" s="26"/>
      <c r="Y79" s="23"/>
      <c r="Z79" s="23"/>
      <c r="AA79" s="23"/>
      <c r="AB79" s="23"/>
      <c r="AC79" s="30" t="str">
        <f aca="false">IF($A79="","",
IF(COUNTIF($A$5:$A$104,$A79)&gt;1,"错误：编号重复",
IF(OR($B79="",$K79="",$AG79="",AND($F79&lt;&gt;"NDA/保密",$O79=""),$C79="",$D79="",$E79="",$F79="",$H79="",$L79="",$M79="",$N79="",$R79="",$S79="",$T79="",$U79="",$V79="",$W79="",$X79="",$Y79="",$Z79="",$AA79="",$AB79=""),"待补充",
IF(OR(NOT(ISNUMBER($L79)),$L79&lt;=0,NOT(ISNUMBER($M79)),NOT(ISNUMBER($N79)),$N79&lt;$M79,AND($F79&lt;&gt;"NDA/保密",OR(NOT(ISNUMBER($O79)),$O79&lt;0,$O79&gt;1)),AND(OR($H79="确定",$H79="零金额"),NOT(ISNUMBER($G79))),AND($H79="确定",$G79=0),AND($H79="不适用",$G79&lt;&gt;"")),"错误：金额/期限/日期/比例",IF(AND(OR($H79="确定",$H79="零金额"),OR($G79="",$G79&lt;0)),"错误：金额",
IF(AND($H79="确定",$K79&lt;&gt;"CNY"),"人工判断（HOLD）：非人民币",
IF($H79="未确定","人工判断（HOLD）：金额未确定",
IF(AND($H79="不适用",$F79&lt;&gt;"NDA/保密"),"待补充：金额口径",
IF(AND($H79="零金额",$F79="NDA/保密"),"待补充：NDA 金额口径应为不适用",
IF(AND($H79="零金额",$F79&lt;&gt;"NDA/保密"),"人工判断（HOLD）：零金额对价",
IF(AND($H79&lt;&gt;"确定",$H79&lt;&gt;"零金额",$H79&lt;&gt;"不适用"),"错误：金额口径",
IF($Z79&lt;&gt;"无","暂停：存在未解除事项",
IF(AND($V79&lt;&gt;"无",$W79&lt;&gt;"已完成"),"暂停：专项未完成",
IF($AA79&lt;&gt;"是","暂停：批准条件未落实",
IF(AND($AB79&lt;&gt;"是",$AB79&lt;&gt;"不适用（未签署）"),"暂停：签署版不一致",
IF(OR($Y79="是",AND(OR($H79="确定",$H79="零金额"),N($J79)&gt;审批参数!$B$10)),"R3",
IF($O79&gt;审批参数!$B$14,"R3",
IF(OR(AND(OR($H79="确定",$H79="零金额"),N($J79)&gt;审批参数!$B$9),$X79&gt;0,$L79&gt;审批参数!$B$12,$O79&gt;审批参数!$B$11,$V79&lt;&gt;"无",$F79="SaaS采购"),"R2","R1"))))))))))))))))))</f>
        <v/>
      </c>
      <c r="AD79" s="31" t="str">
        <f aca="false">IF($A79="","",
IF(LEFT($AC79,2)="错误","检查输入",
IF(LEFT($AC79,2)="待补","缺少必填项或金额口径",
IF(LEFT($AC79,2)="人工","金额/币种需人工判断",
IF(LEFT($AC79,2)="暂停",MID($AC79,4,100),
TRIM(
IF(OR($Y79="是",AND(OR($H79="确定",$H79="零金额"),N($J79)&gt;审批参数!$B$10)),"金额或责任超R3线；","")
&amp;IF(AND(OR($H79="确定",$H79="零金额"),N($J79)&gt;审批参数!$B$9,N($J79)&lt;=审批参数!$B$10),"金额超R1上限；","")
&amp;IF($O79&gt;审批参数!$B$14,"预付款超50%；","")
&amp;IF($X79&gt;0,"存在最终采纳的实质偏离；","")
&amp;IF($L79&gt;审批参数!$B$12,"期限超12个月；","")
&amp;IF($O79&gt;审批参数!$B$11,"预付款超30%；","")
&amp;IF($V79&lt;&gt;"无","专项风险；","")
&amp;IF($F79="SaaS采购","SaaS采购（限定范围，R2）；","")
))))))</f>
        <v/>
      </c>
      <c r="AE79" s="31" t="str">
        <f aca="false">IF($A79="","",
IF(LEFT($AC79,2)="错误","修正后重算",
IF(LEFT($AC79,2)="待补","补齐后重算",
IF(LEFT($AC79,2)="人工","转人工判断，不得自动放行",
IF(LEFT($AC79,2)="暂停","解除暂停后重算",
IF($AC79="R3","完成R2审查后升级审批",
IF($AC79="R2","业务批准+法务审查+财务/专项意见，并核验签署授权",
"业务批准；涉及付款做财务核验；签署授权另查")))))))</f>
        <v/>
      </c>
      <c r="AF79" s="23"/>
      <c r="AG79" s="23"/>
      <c r="AH79" s="23"/>
      <c r="AI79" s="23"/>
      <c r="AJ79" s="23"/>
    </row>
    <row r="80" customFormat="false" ht="25.5" hidden="false" customHeight="true" outlineLevel="0" collapsed="false">
      <c r="A80" s="23"/>
      <c r="B80" s="23"/>
      <c r="C80" s="23"/>
      <c r="D80" s="23"/>
      <c r="E80" s="23"/>
      <c r="F80" s="23"/>
      <c r="G80" s="24"/>
      <c r="H80" s="23"/>
      <c r="I80" s="25" t="str">
        <f aca="false">IF($A80="","",IF(OR($H80="确定",$H80="零金额"),SUMIFS($G$5:$G$104,$B$5:$B$104,$B80,$T$5:$T$104,"已签署")+SUMIFS($G$5:$G$104,$B$5:$B$104,$B80,$T$5:$T$104,"履行中")+SUMIFS($G$5:$G$104,$B$5:$B$104,$B80,$T$5:$T$104,"已结项")-IF(OR($T80="已签署",$T80="履行中",$T80="已结项"),N($G80),0),""))</f>
        <v/>
      </c>
      <c r="J80" s="25" t="str">
        <f aca="false">IF($A80="","",IF($H80="确定",IF($G80="","待补充",N($G80)+N($I80)),IF($H80="零金额",N($G80)+N($I80),IF($H80="不适用","不适用","待补充"))))</f>
        <v/>
      </c>
      <c r="K80" s="22"/>
      <c r="L80" s="26"/>
      <c r="M80" s="27"/>
      <c r="N80" s="27"/>
      <c r="O80" s="28"/>
      <c r="P80" s="23"/>
      <c r="Q80" s="29" t="str">
        <f aca="false">IF($A80="","",IF(OR($N80="",$P80=""),"",$N80-$P80))</f>
        <v/>
      </c>
      <c r="R80" s="23"/>
      <c r="S80" s="23"/>
      <c r="T80" s="23"/>
      <c r="U80" s="23"/>
      <c r="V80" s="23"/>
      <c r="W80" s="23"/>
      <c r="X80" s="26"/>
      <c r="Y80" s="23"/>
      <c r="Z80" s="23"/>
      <c r="AA80" s="23"/>
      <c r="AB80" s="23"/>
      <c r="AC80" s="30" t="str">
        <f aca="false">IF($A80="","",
IF(COUNTIF($A$5:$A$104,$A80)&gt;1,"错误：编号重复",
IF(OR($B80="",$K80="",$AG80="",AND($F80&lt;&gt;"NDA/保密",$O80=""),$C80="",$D80="",$E80="",$F80="",$H80="",$L80="",$M80="",$N80="",$R80="",$S80="",$T80="",$U80="",$V80="",$W80="",$X80="",$Y80="",$Z80="",$AA80="",$AB80=""),"待补充",
IF(OR(NOT(ISNUMBER($L80)),$L80&lt;=0,NOT(ISNUMBER($M80)),NOT(ISNUMBER($N80)),$N80&lt;$M80,AND($F80&lt;&gt;"NDA/保密",OR(NOT(ISNUMBER($O80)),$O80&lt;0,$O80&gt;1)),AND(OR($H80="确定",$H80="零金额"),NOT(ISNUMBER($G80))),AND($H80="确定",$G80=0),AND($H80="不适用",$G80&lt;&gt;"")),"错误：金额/期限/日期/比例",IF(AND(OR($H80="确定",$H80="零金额"),OR($G80="",$G80&lt;0)),"错误：金额",
IF(AND($H80="确定",$K80&lt;&gt;"CNY"),"人工判断（HOLD）：非人民币",
IF($H80="未确定","人工判断（HOLD）：金额未确定",
IF(AND($H80="不适用",$F80&lt;&gt;"NDA/保密"),"待补充：金额口径",
IF(AND($H80="零金额",$F80="NDA/保密"),"待补充：NDA 金额口径应为不适用",
IF(AND($H80="零金额",$F80&lt;&gt;"NDA/保密"),"人工判断（HOLD）：零金额对价",
IF(AND($H80&lt;&gt;"确定",$H80&lt;&gt;"零金额",$H80&lt;&gt;"不适用"),"错误：金额口径",
IF($Z80&lt;&gt;"无","暂停：存在未解除事项",
IF(AND($V80&lt;&gt;"无",$W80&lt;&gt;"已完成"),"暂停：专项未完成",
IF($AA80&lt;&gt;"是","暂停：批准条件未落实",
IF(AND($AB80&lt;&gt;"是",$AB80&lt;&gt;"不适用（未签署）"),"暂停：签署版不一致",
IF(OR($Y80="是",AND(OR($H80="确定",$H80="零金额"),N($J80)&gt;审批参数!$B$10)),"R3",
IF($O80&gt;审批参数!$B$14,"R3",
IF(OR(AND(OR($H80="确定",$H80="零金额"),N($J80)&gt;审批参数!$B$9),$X80&gt;0,$L80&gt;审批参数!$B$12,$O80&gt;审批参数!$B$11,$V80&lt;&gt;"无",$F80="SaaS采购"),"R2","R1"))))))))))))))))))</f>
        <v/>
      </c>
      <c r="AD80" s="31" t="str">
        <f aca="false">IF($A80="","",
IF(LEFT($AC80,2)="错误","检查输入",
IF(LEFT($AC80,2)="待补","缺少必填项或金额口径",
IF(LEFT($AC80,2)="人工","金额/币种需人工判断",
IF(LEFT($AC80,2)="暂停",MID($AC80,4,100),
TRIM(
IF(OR($Y80="是",AND(OR($H80="确定",$H80="零金额"),N($J80)&gt;审批参数!$B$10)),"金额或责任超R3线；","")
&amp;IF(AND(OR($H80="确定",$H80="零金额"),N($J80)&gt;审批参数!$B$9,N($J80)&lt;=审批参数!$B$10),"金额超R1上限；","")
&amp;IF($O80&gt;审批参数!$B$14,"预付款超50%；","")
&amp;IF($X80&gt;0,"存在最终采纳的实质偏离；","")
&amp;IF($L80&gt;审批参数!$B$12,"期限超12个月；","")
&amp;IF($O80&gt;审批参数!$B$11,"预付款超30%；","")
&amp;IF($V80&lt;&gt;"无","专项风险；","")
&amp;IF($F80="SaaS采购","SaaS采购（限定范围，R2）；","")
))))))</f>
        <v/>
      </c>
      <c r="AE80" s="31" t="str">
        <f aca="false">IF($A80="","",
IF(LEFT($AC80,2)="错误","修正后重算",
IF(LEFT($AC80,2)="待补","补齐后重算",
IF(LEFT($AC80,2)="人工","转人工判断，不得自动放行",
IF(LEFT($AC80,2)="暂停","解除暂停后重算",
IF($AC80="R3","完成R2审查后升级审批",
IF($AC80="R2","业务批准+法务审查+财务/专项意见，并核验签署授权",
"业务批准；涉及付款做财务核验；签署授权另查")))))))</f>
        <v/>
      </c>
      <c r="AF80" s="23"/>
      <c r="AG80" s="23"/>
      <c r="AH80" s="23"/>
      <c r="AI80" s="23"/>
      <c r="AJ80" s="23"/>
    </row>
    <row r="81" customFormat="false" ht="25.5" hidden="false" customHeight="true" outlineLevel="0" collapsed="false">
      <c r="A81" s="23"/>
      <c r="B81" s="23"/>
      <c r="C81" s="23"/>
      <c r="D81" s="23"/>
      <c r="E81" s="23"/>
      <c r="F81" s="23"/>
      <c r="G81" s="24"/>
      <c r="H81" s="23"/>
      <c r="I81" s="25" t="str">
        <f aca="false">IF($A81="","",IF(OR($H81="确定",$H81="零金额"),SUMIFS($G$5:$G$104,$B$5:$B$104,$B81,$T$5:$T$104,"已签署")+SUMIFS($G$5:$G$104,$B$5:$B$104,$B81,$T$5:$T$104,"履行中")+SUMIFS($G$5:$G$104,$B$5:$B$104,$B81,$T$5:$T$104,"已结项")-IF(OR($T81="已签署",$T81="履行中",$T81="已结项"),N($G81),0),""))</f>
        <v/>
      </c>
      <c r="J81" s="25" t="str">
        <f aca="false">IF($A81="","",IF($H81="确定",IF($G81="","待补充",N($G81)+N($I81)),IF($H81="零金额",N($G81)+N($I81),IF($H81="不适用","不适用","待补充"))))</f>
        <v/>
      </c>
      <c r="K81" s="22"/>
      <c r="L81" s="26"/>
      <c r="M81" s="27"/>
      <c r="N81" s="27"/>
      <c r="O81" s="28"/>
      <c r="P81" s="23"/>
      <c r="Q81" s="29" t="str">
        <f aca="false">IF($A81="","",IF(OR($N81="",$P81=""),"",$N81-$P81))</f>
        <v/>
      </c>
      <c r="R81" s="23"/>
      <c r="S81" s="23"/>
      <c r="T81" s="23"/>
      <c r="U81" s="23"/>
      <c r="V81" s="23"/>
      <c r="W81" s="23"/>
      <c r="X81" s="26"/>
      <c r="Y81" s="23"/>
      <c r="Z81" s="23"/>
      <c r="AA81" s="23"/>
      <c r="AB81" s="23"/>
      <c r="AC81" s="30" t="str">
        <f aca="false">IF($A81="","",
IF(COUNTIF($A$5:$A$104,$A81)&gt;1,"错误：编号重复",
IF(OR($B81="",$K81="",$AG81="",AND($F81&lt;&gt;"NDA/保密",$O81=""),$C81="",$D81="",$E81="",$F81="",$H81="",$L81="",$M81="",$N81="",$R81="",$S81="",$T81="",$U81="",$V81="",$W81="",$X81="",$Y81="",$Z81="",$AA81="",$AB81=""),"待补充",
IF(OR(NOT(ISNUMBER($L81)),$L81&lt;=0,NOT(ISNUMBER($M81)),NOT(ISNUMBER($N81)),$N81&lt;$M81,AND($F81&lt;&gt;"NDA/保密",OR(NOT(ISNUMBER($O81)),$O81&lt;0,$O81&gt;1)),AND(OR($H81="确定",$H81="零金额"),NOT(ISNUMBER($G81))),AND($H81="确定",$G81=0),AND($H81="不适用",$G81&lt;&gt;"")),"错误：金额/期限/日期/比例",IF(AND(OR($H81="确定",$H81="零金额"),OR($G81="",$G81&lt;0)),"错误：金额",
IF(AND($H81="确定",$K81&lt;&gt;"CNY"),"人工判断（HOLD）：非人民币",
IF($H81="未确定","人工判断（HOLD）：金额未确定",
IF(AND($H81="不适用",$F81&lt;&gt;"NDA/保密"),"待补充：金额口径",
IF(AND($H81="零金额",$F81="NDA/保密"),"待补充：NDA 金额口径应为不适用",
IF(AND($H81="零金额",$F81&lt;&gt;"NDA/保密"),"人工判断（HOLD）：零金额对价",
IF(AND($H81&lt;&gt;"确定",$H81&lt;&gt;"零金额",$H81&lt;&gt;"不适用"),"错误：金额口径",
IF($Z81&lt;&gt;"无","暂停：存在未解除事项",
IF(AND($V81&lt;&gt;"无",$W81&lt;&gt;"已完成"),"暂停：专项未完成",
IF($AA81&lt;&gt;"是","暂停：批准条件未落实",
IF(AND($AB81&lt;&gt;"是",$AB81&lt;&gt;"不适用（未签署）"),"暂停：签署版不一致",
IF(OR($Y81="是",AND(OR($H81="确定",$H81="零金额"),N($J81)&gt;审批参数!$B$10)),"R3",
IF($O81&gt;审批参数!$B$14,"R3",
IF(OR(AND(OR($H81="确定",$H81="零金额"),N($J81)&gt;审批参数!$B$9),$X81&gt;0,$L81&gt;审批参数!$B$12,$O81&gt;审批参数!$B$11,$V81&lt;&gt;"无",$F81="SaaS采购"),"R2","R1"))))))))))))))))))</f>
        <v/>
      </c>
      <c r="AD81" s="31" t="str">
        <f aca="false">IF($A81="","",
IF(LEFT($AC81,2)="错误","检查输入",
IF(LEFT($AC81,2)="待补","缺少必填项或金额口径",
IF(LEFT($AC81,2)="人工","金额/币种需人工判断",
IF(LEFT($AC81,2)="暂停",MID($AC81,4,100),
TRIM(
IF(OR($Y81="是",AND(OR($H81="确定",$H81="零金额"),N($J81)&gt;审批参数!$B$10)),"金额或责任超R3线；","")
&amp;IF(AND(OR($H81="确定",$H81="零金额"),N($J81)&gt;审批参数!$B$9,N($J81)&lt;=审批参数!$B$10),"金额超R1上限；","")
&amp;IF($O81&gt;审批参数!$B$14,"预付款超50%；","")
&amp;IF($X81&gt;0,"存在最终采纳的实质偏离；","")
&amp;IF($L81&gt;审批参数!$B$12,"期限超12个月；","")
&amp;IF($O81&gt;审批参数!$B$11,"预付款超30%；","")
&amp;IF($V81&lt;&gt;"无","专项风险；","")
&amp;IF($F81="SaaS采购","SaaS采购（限定范围，R2）；","")
))))))</f>
        <v/>
      </c>
      <c r="AE81" s="31" t="str">
        <f aca="false">IF($A81="","",
IF(LEFT($AC81,2)="错误","修正后重算",
IF(LEFT($AC81,2)="待补","补齐后重算",
IF(LEFT($AC81,2)="人工","转人工判断，不得自动放行",
IF(LEFT($AC81,2)="暂停","解除暂停后重算",
IF($AC81="R3","完成R2审查后升级审批",
IF($AC81="R2","业务批准+法务审查+财务/专项意见，并核验签署授权",
"业务批准；涉及付款做财务核验；签署授权另查")))))))</f>
        <v/>
      </c>
      <c r="AF81" s="23"/>
      <c r="AG81" s="23"/>
      <c r="AH81" s="23"/>
      <c r="AI81" s="23"/>
      <c r="AJ81" s="23"/>
    </row>
    <row r="82" customFormat="false" ht="25.5" hidden="false" customHeight="true" outlineLevel="0" collapsed="false">
      <c r="A82" s="23"/>
      <c r="B82" s="23"/>
      <c r="C82" s="23"/>
      <c r="D82" s="23"/>
      <c r="E82" s="23"/>
      <c r="F82" s="23"/>
      <c r="G82" s="24"/>
      <c r="H82" s="23"/>
      <c r="I82" s="25" t="str">
        <f aca="false">IF($A82="","",IF(OR($H82="确定",$H82="零金额"),SUMIFS($G$5:$G$104,$B$5:$B$104,$B82,$T$5:$T$104,"已签署")+SUMIFS($G$5:$G$104,$B$5:$B$104,$B82,$T$5:$T$104,"履行中")+SUMIFS($G$5:$G$104,$B$5:$B$104,$B82,$T$5:$T$104,"已结项")-IF(OR($T82="已签署",$T82="履行中",$T82="已结项"),N($G82),0),""))</f>
        <v/>
      </c>
      <c r="J82" s="25" t="str">
        <f aca="false">IF($A82="","",IF($H82="确定",IF($G82="","待补充",N($G82)+N($I82)),IF($H82="零金额",N($G82)+N($I82),IF($H82="不适用","不适用","待补充"))))</f>
        <v/>
      </c>
      <c r="K82" s="22"/>
      <c r="L82" s="26"/>
      <c r="M82" s="27"/>
      <c r="N82" s="27"/>
      <c r="O82" s="28"/>
      <c r="P82" s="23"/>
      <c r="Q82" s="29" t="str">
        <f aca="false">IF($A82="","",IF(OR($N82="",$P82=""),"",$N82-$P82))</f>
        <v/>
      </c>
      <c r="R82" s="23"/>
      <c r="S82" s="23"/>
      <c r="T82" s="23"/>
      <c r="U82" s="23"/>
      <c r="V82" s="23"/>
      <c r="W82" s="23"/>
      <c r="X82" s="26"/>
      <c r="Y82" s="23"/>
      <c r="Z82" s="23"/>
      <c r="AA82" s="23"/>
      <c r="AB82" s="23"/>
      <c r="AC82" s="30" t="str">
        <f aca="false">IF($A82="","",
IF(COUNTIF($A$5:$A$104,$A82)&gt;1,"错误：编号重复",
IF(OR($B82="",$K82="",$AG82="",AND($F82&lt;&gt;"NDA/保密",$O82=""),$C82="",$D82="",$E82="",$F82="",$H82="",$L82="",$M82="",$N82="",$R82="",$S82="",$T82="",$U82="",$V82="",$W82="",$X82="",$Y82="",$Z82="",$AA82="",$AB82=""),"待补充",
IF(OR(NOT(ISNUMBER($L82)),$L82&lt;=0,NOT(ISNUMBER($M82)),NOT(ISNUMBER($N82)),$N82&lt;$M82,AND($F82&lt;&gt;"NDA/保密",OR(NOT(ISNUMBER($O82)),$O82&lt;0,$O82&gt;1)),AND(OR($H82="确定",$H82="零金额"),NOT(ISNUMBER($G82))),AND($H82="确定",$G82=0),AND($H82="不适用",$G82&lt;&gt;"")),"错误：金额/期限/日期/比例",IF(AND(OR($H82="确定",$H82="零金额"),OR($G82="",$G82&lt;0)),"错误：金额",
IF(AND($H82="确定",$K82&lt;&gt;"CNY"),"人工判断（HOLD）：非人民币",
IF($H82="未确定","人工判断（HOLD）：金额未确定",
IF(AND($H82="不适用",$F82&lt;&gt;"NDA/保密"),"待补充：金额口径",
IF(AND($H82="零金额",$F82="NDA/保密"),"待补充：NDA 金额口径应为不适用",
IF(AND($H82="零金额",$F82&lt;&gt;"NDA/保密"),"人工判断（HOLD）：零金额对价",
IF(AND($H82&lt;&gt;"确定",$H82&lt;&gt;"零金额",$H82&lt;&gt;"不适用"),"错误：金额口径",
IF($Z82&lt;&gt;"无","暂停：存在未解除事项",
IF(AND($V82&lt;&gt;"无",$W82&lt;&gt;"已完成"),"暂停：专项未完成",
IF($AA82&lt;&gt;"是","暂停：批准条件未落实",
IF(AND($AB82&lt;&gt;"是",$AB82&lt;&gt;"不适用（未签署）"),"暂停：签署版不一致",
IF(OR($Y82="是",AND(OR($H82="确定",$H82="零金额"),N($J82)&gt;审批参数!$B$10)),"R3",
IF($O82&gt;审批参数!$B$14,"R3",
IF(OR(AND(OR($H82="确定",$H82="零金额"),N($J82)&gt;审批参数!$B$9),$X82&gt;0,$L82&gt;审批参数!$B$12,$O82&gt;审批参数!$B$11,$V82&lt;&gt;"无",$F82="SaaS采购"),"R2","R1"))))))))))))))))))</f>
        <v/>
      </c>
      <c r="AD82" s="31" t="str">
        <f aca="false">IF($A82="","",
IF(LEFT($AC82,2)="错误","检查输入",
IF(LEFT($AC82,2)="待补","缺少必填项或金额口径",
IF(LEFT($AC82,2)="人工","金额/币种需人工判断",
IF(LEFT($AC82,2)="暂停",MID($AC82,4,100),
TRIM(
IF(OR($Y82="是",AND(OR($H82="确定",$H82="零金额"),N($J82)&gt;审批参数!$B$10)),"金额或责任超R3线；","")
&amp;IF(AND(OR($H82="确定",$H82="零金额"),N($J82)&gt;审批参数!$B$9,N($J82)&lt;=审批参数!$B$10),"金额超R1上限；","")
&amp;IF($O82&gt;审批参数!$B$14,"预付款超50%；","")
&amp;IF($X82&gt;0,"存在最终采纳的实质偏离；","")
&amp;IF($L82&gt;审批参数!$B$12,"期限超12个月；","")
&amp;IF($O82&gt;审批参数!$B$11,"预付款超30%；","")
&amp;IF($V82&lt;&gt;"无","专项风险；","")
&amp;IF($F82="SaaS采购","SaaS采购（限定范围，R2）；","")
))))))</f>
        <v/>
      </c>
      <c r="AE82" s="31" t="str">
        <f aca="false">IF($A82="","",
IF(LEFT($AC82,2)="错误","修正后重算",
IF(LEFT($AC82,2)="待补","补齐后重算",
IF(LEFT($AC82,2)="人工","转人工判断，不得自动放行",
IF(LEFT($AC82,2)="暂停","解除暂停后重算",
IF($AC82="R3","完成R2审查后升级审批",
IF($AC82="R2","业务批准+法务审查+财务/专项意见，并核验签署授权",
"业务批准；涉及付款做财务核验；签署授权另查")))))))</f>
        <v/>
      </c>
      <c r="AF82" s="23"/>
      <c r="AG82" s="23"/>
      <c r="AH82" s="23"/>
      <c r="AI82" s="23"/>
      <c r="AJ82" s="23"/>
    </row>
    <row r="83" customFormat="false" ht="25.5" hidden="false" customHeight="true" outlineLevel="0" collapsed="false">
      <c r="A83" s="23"/>
      <c r="B83" s="23"/>
      <c r="C83" s="23"/>
      <c r="D83" s="23"/>
      <c r="E83" s="23"/>
      <c r="F83" s="23"/>
      <c r="G83" s="24"/>
      <c r="H83" s="23"/>
      <c r="I83" s="25" t="str">
        <f aca="false">IF($A83="","",IF(OR($H83="确定",$H83="零金额"),SUMIFS($G$5:$G$104,$B$5:$B$104,$B83,$T$5:$T$104,"已签署")+SUMIFS($G$5:$G$104,$B$5:$B$104,$B83,$T$5:$T$104,"履行中")+SUMIFS($G$5:$G$104,$B$5:$B$104,$B83,$T$5:$T$104,"已结项")-IF(OR($T83="已签署",$T83="履行中",$T83="已结项"),N($G83),0),""))</f>
        <v/>
      </c>
      <c r="J83" s="25" t="str">
        <f aca="false">IF($A83="","",IF($H83="确定",IF($G83="","待补充",N($G83)+N($I83)),IF($H83="零金额",N($G83)+N($I83),IF($H83="不适用","不适用","待补充"))))</f>
        <v/>
      </c>
      <c r="K83" s="22"/>
      <c r="L83" s="26"/>
      <c r="M83" s="27"/>
      <c r="N83" s="27"/>
      <c r="O83" s="28"/>
      <c r="P83" s="23"/>
      <c r="Q83" s="29" t="str">
        <f aca="false">IF($A83="","",IF(OR($N83="",$P83=""),"",$N83-$P83))</f>
        <v/>
      </c>
      <c r="R83" s="23"/>
      <c r="S83" s="23"/>
      <c r="T83" s="23"/>
      <c r="U83" s="23"/>
      <c r="V83" s="23"/>
      <c r="W83" s="23"/>
      <c r="X83" s="26"/>
      <c r="Y83" s="23"/>
      <c r="Z83" s="23"/>
      <c r="AA83" s="23"/>
      <c r="AB83" s="23"/>
      <c r="AC83" s="30" t="str">
        <f aca="false">IF($A83="","",
IF(COUNTIF($A$5:$A$104,$A83)&gt;1,"错误：编号重复",
IF(OR($B83="",$K83="",$AG83="",AND($F83&lt;&gt;"NDA/保密",$O83=""),$C83="",$D83="",$E83="",$F83="",$H83="",$L83="",$M83="",$N83="",$R83="",$S83="",$T83="",$U83="",$V83="",$W83="",$X83="",$Y83="",$Z83="",$AA83="",$AB83=""),"待补充",
IF(OR(NOT(ISNUMBER($L83)),$L83&lt;=0,NOT(ISNUMBER($M83)),NOT(ISNUMBER($N83)),$N83&lt;$M83,AND($F83&lt;&gt;"NDA/保密",OR(NOT(ISNUMBER($O83)),$O83&lt;0,$O83&gt;1)),AND(OR($H83="确定",$H83="零金额"),NOT(ISNUMBER($G83))),AND($H83="确定",$G83=0),AND($H83="不适用",$G83&lt;&gt;"")),"错误：金额/期限/日期/比例",IF(AND(OR($H83="确定",$H83="零金额"),OR($G83="",$G83&lt;0)),"错误：金额",
IF(AND($H83="确定",$K83&lt;&gt;"CNY"),"人工判断（HOLD）：非人民币",
IF($H83="未确定","人工判断（HOLD）：金额未确定",
IF(AND($H83="不适用",$F83&lt;&gt;"NDA/保密"),"待补充：金额口径",
IF(AND($H83="零金额",$F83="NDA/保密"),"待补充：NDA 金额口径应为不适用",
IF(AND($H83="零金额",$F83&lt;&gt;"NDA/保密"),"人工判断（HOLD）：零金额对价",
IF(AND($H83&lt;&gt;"确定",$H83&lt;&gt;"零金额",$H83&lt;&gt;"不适用"),"错误：金额口径",
IF($Z83&lt;&gt;"无","暂停：存在未解除事项",
IF(AND($V83&lt;&gt;"无",$W83&lt;&gt;"已完成"),"暂停：专项未完成",
IF($AA83&lt;&gt;"是","暂停：批准条件未落实",
IF(AND($AB83&lt;&gt;"是",$AB83&lt;&gt;"不适用（未签署）"),"暂停：签署版不一致",
IF(OR($Y83="是",AND(OR($H83="确定",$H83="零金额"),N($J83)&gt;审批参数!$B$10)),"R3",
IF($O83&gt;审批参数!$B$14,"R3",
IF(OR(AND(OR($H83="确定",$H83="零金额"),N($J83)&gt;审批参数!$B$9),$X83&gt;0,$L83&gt;审批参数!$B$12,$O83&gt;审批参数!$B$11,$V83&lt;&gt;"无",$F83="SaaS采购"),"R2","R1"))))))))))))))))))</f>
        <v/>
      </c>
      <c r="AD83" s="31" t="str">
        <f aca="false">IF($A83="","",
IF(LEFT($AC83,2)="错误","检查输入",
IF(LEFT($AC83,2)="待补","缺少必填项或金额口径",
IF(LEFT($AC83,2)="人工","金额/币种需人工判断",
IF(LEFT($AC83,2)="暂停",MID($AC83,4,100),
TRIM(
IF(OR($Y83="是",AND(OR($H83="确定",$H83="零金额"),N($J83)&gt;审批参数!$B$10)),"金额或责任超R3线；","")
&amp;IF(AND(OR($H83="确定",$H83="零金额"),N($J83)&gt;审批参数!$B$9,N($J83)&lt;=审批参数!$B$10),"金额超R1上限；","")
&amp;IF($O83&gt;审批参数!$B$14,"预付款超50%；","")
&amp;IF($X83&gt;0,"存在最终采纳的实质偏离；","")
&amp;IF($L83&gt;审批参数!$B$12,"期限超12个月；","")
&amp;IF($O83&gt;审批参数!$B$11,"预付款超30%；","")
&amp;IF($V83&lt;&gt;"无","专项风险；","")
&amp;IF($F83="SaaS采购","SaaS采购（限定范围，R2）；","")
))))))</f>
        <v/>
      </c>
      <c r="AE83" s="31" t="str">
        <f aca="false">IF($A83="","",
IF(LEFT($AC83,2)="错误","修正后重算",
IF(LEFT($AC83,2)="待补","补齐后重算",
IF(LEFT($AC83,2)="人工","转人工判断，不得自动放行",
IF(LEFT($AC83,2)="暂停","解除暂停后重算",
IF($AC83="R3","完成R2审查后升级审批",
IF($AC83="R2","业务批准+法务审查+财务/专项意见，并核验签署授权",
"业务批准；涉及付款做财务核验；签署授权另查")))))))</f>
        <v/>
      </c>
      <c r="AF83" s="23"/>
      <c r="AG83" s="23"/>
      <c r="AH83" s="23"/>
      <c r="AI83" s="23"/>
      <c r="AJ83" s="23"/>
    </row>
    <row r="84" customFormat="false" ht="25.5" hidden="false" customHeight="true" outlineLevel="0" collapsed="false">
      <c r="A84" s="23"/>
      <c r="B84" s="23"/>
      <c r="C84" s="23"/>
      <c r="D84" s="23"/>
      <c r="E84" s="23"/>
      <c r="F84" s="23"/>
      <c r="G84" s="24"/>
      <c r="H84" s="23"/>
      <c r="I84" s="25" t="str">
        <f aca="false">IF($A84="","",IF(OR($H84="确定",$H84="零金额"),SUMIFS($G$5:$G$104,$B$5:$B$104,$B84,$T$5:$T$104,"已签署")+SUMIFS($G$5:$G$104,$B$5:$B$104,$B84,$T$5:$T$104,"履行中")+SUMIFS($G$5:$G$104,$B$5:$B$104,$B84,$T$5:$T$104,"已结项")-IF(OR($T84="已签署",$T84="履行中",$T84="已结项"),N($G84),0),""))</f>
        <v/>
      </c>
      <c r="J84" s="25" t="str">
        <f aca="false">IF($A84="","",IF($H84="确定",IF($G84="","待补充",N($G84)+N($I84)),IF($H84="零金额",N($G84)+N($I84),IF($H84="不适用","不适用","待补充"))))</f>
        <v/>
      </c>
      <c r="K84" s="22"/>
      <c r="L84" s="26"/>
      <c r="M84" s="27"/>
      <c r="N84" s="27"/>
      <c r="O84" s="28"/>
      <c r="P84" s="23"/>
      <c r="Q84" s="29" t="str">
        <f aca="false">IF($A84="","",IF(OR($N84="",$P84=""),"",$N84-$P84))</f>
        <v/>
      </c>
      <c r="R84" s="23"/>
      <c r="S84" s="23"/>
      <c r="T84" s="23"/>
      <c r="U84" s="23"/>
      <c r="V84" s="23"/>
      <c r="W84" s="23"/>
      <c r="X84" s="26"/>
      <c r="Y84" s="23"/>
      <c r="Z84" s="23"/>
      <c r="AA84" s="23"/>
      <c r="AB84" s="23"/>
      <c r="AC84" s="30" t="str">
        <f aca="false">IF($A84="","",
IF(COUNTIF($A$5:$A$104,$A84)&gt;1,"错误：编号重复",
IF(OR($B84="",$K84="",$AG84="",AND($F84&lt;&gt;"NDA/保密",$O84=""),$C84="",$D84="",$E84="",$F84="",$H84="",$L84="",$M84="",$N84="",$R84="",$S84="",$T84="",$U84="",$V84="",$W84="",$X84="",$Y84="",$Z84="",$AA84="",$AB84=""),"待补充",
IF(OR(NOT(ISNUMBER($L84)),$L84&lt;=0,NOT(ISNUMBER($M84)),NOT(ISNUMBER($N84)),$N84&lt;$M84,AND($F84&lt;&gt;"NDA/保密",OR(NOT(ISNUMBER($O84)),$O84&lt;0,$O84&gt;1)),AND(OR($H84="确定",$H84="零金额"),NOT(ISNUMBER($G84))),AND($H84="确定",$G84=0),AND($H84="不适用",$G84&lt;&gt;"")),"错误：金额/期限/日期/比例",IF(AND(OR($H84="确定",$H84="零金额"),OR($G84="",$G84&lt;0)),"错误：金额",
IF(AND($H84="确定",$K84&lt;&gt;"CNY"),"人工判断（HOLD）：非人民币",
IF($H84="未确定","人工判断（HOLD）：金额未确定",
IF(AND($H84="不适用",$F84&lt;&gt;"NDA/保密"),"待补充：金额口径",
IF(AND($H84="零金额",$F84="NDA/保密"),"待补充：NDA 金额口径应为不适用",
IF(AND($H84="零金额",$F84&lt;&gt;"NDA/保密"),"人工判断（HOLD）：零金额对价",
IF(AND($H84&lt;&gt;"确定",$H84&lt;&gt;"零金额",$H84&lt;&gt;"不适用"),"错误：金额口径",
IF($Z84&lt;&gt;"无","暂停：存在未解除事项",
IF(AND($V84&lt;&gt;"无",$W84&lt;&gt;"已完成"),"暂停：专项未完成",
IF($AA84&lt;&gt;"是","暂停：批准条件未落实",
IF(AND($AB84&lt;&gt;"是",$AB84&lt;&gt;"不适用（未签署）"),"暂停：签署版不一致",
IF(OR($Y84="是",AND(OR($H84="确定",$H84="零金额"),N($J84)&gt;审批参数!$B$10)),"R3",
IF($O84&gt;审批参数!$B$14,"R3",
IF(OR(AND(OR($H84="确定",$H84="零金额"),N($J84)&gt;审批参数!$B$9),$X84&gt;0,$L84&gt;审批参数!$B$12,$O84&gt;审批参数!$B$11,$V84&lt;&gt;"无",$F84="SaaS采购"),"R2","R1"))))))))))))))))))</f>
        <v/>
      </c>
      <c r="AD84" s="31" t="str">
        <f aca="false">IF($A84="","",
IF(LEFT($AC84,2)="错误","检查输入",
IF(LEFT($AC84,2)="待补","缺少必填项或金额口径",
IF(LEFT($AC84,2)="人工","金额/币种需人工判断",
IF(LEFT($AC84,2)="暂停",MID($AC84,4,100),
TRIM(
IF(OR($Y84="是",AND(OR($H84="确定",$H84="零金额"),N($J84)&gt;审批参数!$B$10)),"金额或责任超R3线；","")
&amp;IF(AND(OR($H84="确定",$H84="零金额"),N($J84)&gt;审批参数!$B$9,N($J84)&lt;=审批参数!$B$10),"金额超R1上限；","")
&amp;IF($O84&gt;审批参数!$B$14,"预付款超50%；","")
&amp;IF($X84&gt;0,"存在最终采纳的实质偏离；","")
&amp;IF($L84&gt;审批参数!$B$12,"期限超12个月；","")
&amp;IF($O84&gt;审批参数!$B$11,"预付款超30%；","")
&amp;IF($V84&lt;&gt;"无","专项风险；","")
&amp;IF($F84="SaaS采购","SaaS采购（限定范围，R2）；","")
))))))</f>
        <v/>
      </c>
      <c r="AE84" s="31" t="str">
        <f aca="false">IF($A84="","",
IF(LEFT($AC84,2)="错误","修正后重算",
IF(LEFT($AC84,2)="待补","补齐后重算",
IF(LEFT($AC84,2)="人工","转人工判断，不得自动放行",
IF(LEFT($AC84,2)="暂停","解除暂停后重算",
IF($AC84="R3","完成R2审查后升级审批",
IF($AC84="R2","业务批准+法务审查+财务/专项意见，并核验签署授权",
"业务批准；涉及付款做财务核验；签署授权另查")))))))</f>
        <v/>
      </c>
      <c r="AF84" s="23"/>
      <c r="AG84" s="23"/>
      <c r="AH84" s="23"/>
      <c r="AI84" s="23"/>
      <c r="AJ84" s="23"/>
    </row>
    <row r="85" customFormat="false" ht="25.5" hidden="false" customHeight="true" outlineLevel="0" collapsed="false">
      <c r="A85" s="23"/>
      <c r="B85" s="23"/>
      <c r="C85" s="23"/>
      <c r="D85" s="23"/>
      <c r="E85" s="23"/>
      <c r="F85" s="23"/>
      <c r="G85" s="24"/>
      <c r="H85" s="23"/>
      <c r="I85" s="25" t="str">
        <f aca="false">IF($A85="","",IF(OR($H85="确定",$H85="零金额"),SUMIFS($G$5:$G$104,$B$5:$B$104,$B85,$T$5:$T$104,"已签署")+SUMIFS($G$5:$G$104,$B$5:$B$104,$B85,$T$5:$T$104,"履行中")+SUMIFS($G$5:$G$104,$B$5:$B$104,$B85,$T$5:$T$104,"已结项")-IF(OR($T85="已签署",$T85="履行中",$T85="已结项"),N($G85),0),""))</f>
        <v/>
      </c>
      <c r="J85" s="25" t="str">
        <f aca="false">IF($A85="","",IF($H85="确定",IF($G85="","待补充",N($G85)+N($I85)),IF($H85="零金额",N($G85)+N($I85),IF($H85="不适用","不适用","待补充"))))</f>
        <v/>
      </c>
      <c r="K85" s="22"/>
      <c r="L85" s="26"/>
      <c r="M85" s="27"/>
      <c r="N85" s="27"/>
      <c r="O85" s="28"/>
      <c r="P85" s="23"/>
      <c r="Q85" s="29" t="str">
        <f aca="false">IF($A85="","",IF(OR($N85="",$P85=""),"",$N85-$P85))</f>
        <v/>
      </c>
      <c r="R85" s="23"/>
      <c r="S85" s="23"/>
      <c r="T85" s="23"/>
      <c r="U85" s="23"/>
      <c r="V85" s="23"/>
      <c r="W85" s="23"/>
      <c r="X85" s="26"/>
      <c r="Y85" s="23"/>
      <c r="Z85" s="23"/>
      <c r="AA85" s="23"/>
      <c r="AB85" s="23"/>
      <c r="AC85" s="30" t="str">
        <f aca="false">IF($A85="","",
IF(COUNTIF($A$5:$A$104,$A85)&gt;1,"错误：编号重复",
IF(OR($B85="",$K85="",$AG85="",AND($F85&lt;&gt;"NDA/保密",$O85=""),$C85="",$D85="",$E85="",$F85="",$H85="",$L85="",$M85="",$N85="",$R85="",$S85="",$T85="",$U85="",$V85="",$W85="",$X85="",$Y85="",$Z85="",$AA85="",$AB85=""),"待补充",
IF(OR(NOT(ISNUMBER($L85)),$L85&lt;=0,NOT(ISNUMBER($M85)),NOT(ISNUMBER($N85)),$N85&lt;$M85,AND($F85&lt;&gt;"NDA/保密",OR(NOT(ISNUMBER($O85)),$O85&lt;0,$O85&gt;1)),AND(OR($H85="确定",$H85="零金额"),NOT(ISNUMBER($G85))),AND($H85="确定",$G85=0),AND($H85="不适用",$G85&lt;&gt;"")),"错误：金额/期限/日期/比例",IF(AND(OR($H85="确定",$H85="零金额"),OR($G85="",$G85&lt;0)),"错误：金额",
IF(AND($H85="确定",$K85&lt;&gt;"CNY"),"人工判断（HOLD）：非人民币",
IF($H85="未确定","人工判断（HOLD）：金额未确定",
IF(AND($H85="不适用",$F85&lt;&gt;"NDA/保密"),"待补充：金额口径",
IF(AND($H85="零金额",$F85="NDA/保密"),"待补充：NDA 金额口径应为不适用",
IF(AND($H85="零金额",$F85&lt;&gt;"NDA/保密"),"人工判断（HOLD）：零金额对价",
IF(AND($H85&lt;&gt;"确定",$H85&lt;&gt;"零金额",$H85&lt;&gt;"不适用"),"错误：金额口径",
IF($Z85&lt;&gt;"无","暂停：存在未解除事项",
IF(AND($V85&lt;&gt;"无",$W85&lt;&gt;"已完成"),"暂停：专项未完成",
IF($AA85&lt;&gt;"是","暂停：批准条件未落实",
IF(AND($AB85&lt;&gt;"是",$AB85&lt;&gt;"不适用（未签署）"),"暂停：签署版不一致",
IF(OR($Y85="是",AND(OR($H85="确定",$H85="零金额"),N($J85)&gt;审批参数!$B$10)),"R3",
IF($O85&gt;审批参数!$B$14,"R3",
IF(OR(AND(OR($H85="确定",$H85="零金额"),N($J85)&gt;审批参数!$B$9),$X85&gt;0,$L85&gt;审批参数!$B$12,$O85&gt;审批参数!$B$11,$V85&lt;&gt;"无",$F85="SaaS采购"),"R2","R1"))))))))))))))))))</f>
        <v/>
      </c>
      <c r="AD85" s="31" t="str">
        <f aca="false">IF($A85="","",
IF(LEFT($AC85,2)="错误","检查输入",
IF(LEFT($AC85,2)="待补","缺少必填项或金额口径",
IF(LEFT($AC85,2)="人工","金额/币种需人工判断",
IF(LEFT($AC85,2)="暂停",MID($AC85,4,100),
TRIM(
IF(OR($Y85="是",AND(OR($H85="确定",$H85="零金额"),N($J85)&gt;审批参数!$B$10)),"金额或责任超R3线；","")
&amp;IF(AND(OR($H85="确定",$H85="零金额"),N($J85)&gt;审批参数!$B$9,N($J85)&lt;=审批参数!$B$10),"金额超R1上限；","")
&amp;IF($O85&gt;审批参数!$B$14,"预付款超50%；","")
&amp;IF($X85&gt;0,"存在最终采纳的实质偏离；","")
&amp;IF($L85&gt;审批参数!$B$12,"期限超12个月；","")
&amp;IF($O85&gt;审批参数!$B$11,"预付款超30%；","")
&amp;IF($V85&lt;&gt;"无","专项风险；","")
&amp;IF($F85="SaaS采购","SaaS采购（限定范围，R2）；","")
))))))</f>
        <v/>
      </c>
      <c r="AE85" s="31" t="str">
        <f aca="false">IF($A85="","",
IF(LEFT($AC85,2)="错误","修正后重算",
IF(LEFT($AC85,2)="待补","补齐后重算",
IF(LEFT($AC85,2)="人工","转人工判断，不得自动放行",
IF(LEFT($AC85,2)="暂停","解除暂停后重算",
IF($AC85="R3","完成R2审查后升级审批",
IF($AC85="R2","业务批准+法务审查+财务/专项意见，并核验签署授权",
"业务批准；涉及付款做财务核验；签署授权另查")))))))</f>
        <v/>
      </c>
      <c r="AF85" s="23"/>
      <c r="AG85" s="23"/>
      <c r="AH85" s="23"/>
      <c r="AI85" s="23"/>
      <c r="AJ85" s="23"/>
    </row>
    <row r="86" customFormat="false" ht="25.5" hidden="false" customHeight="true" outlineLevel="0" collapsed="false">
      <c r="A86" s="23"/>
      <c r="B86" s="23"/>
      <c r="C86" s="23"/>
      <c r="D86" s="23"/>
      <c r="E86" s="23"/>
      <c r="F86" s="23"/>
      <c r="G86" s="24"/>
      <c r="H86" s="23"/>
      <c r="I86" s="25" t="str">
        <f aca="false">IF($A86="","",IF(OR($H86="确定",$H86="零金额"),SUMIFS($G$5:$G$104,$B$5:$B$104,$B86,$T$5:$T$104,"已签署")+SUMIFS($G$5:$G$104,$B$5:$B$104,$B86,$T$5:$T$104,"履行中")+SUMIFS($G$5:$G$104,$B$5:$B$104,$B86,$T$5:$T$104,"已结项")-IF(OR($T86="已签署",$T86="履行中",$T86="已结项"),N($G86),0),""))</f>
        <v/>
      </c>
      <c r="J86" s="25" t="str">
        <f aca="false">IF($A86="","",IF($H86="确定",IF($G86="","待补充",N($G86)+N($I86)),IF($H86="零金额",N($G86)+N($I86),IF($H86="不适用","不适用","待补充"))))</f>
        <v/>
      </c>
      <c r="K86" s="22"/>
      <c r="L86" s="26"/>
      <c r="M86" s="27"/>
      <c r="N86" s="27"/>
      <c r="O86" s="28"/>
      <c r="P86" s="23"/>
      <c r="Q86" s="29" t="str">
        <f aca="false">IF($A86="","",IF(OR($N86="",$P86=""),"",$N86-$P86))</f>
        <v/>
      </c>
      <c r="R86" s="23"/>
      <c r="S86" s="23"/>
      <c r="T86" s="23"/>
      <c r="U86" s="23"/>
      <c r="V86" s="23"/>
      <c r="W86" s="23"/>
      <c r="X86" s="26"/>
      <c r="Y86" s="23"/>
      <c r="Z86" s="23"/>
      <c r="AA86" s="23"/>
      <c r="AB86" s="23"/>
      <c r="AC86" s="30" t="str">
        <f aca="false">IF($A86="","",
IF(COUNTIF($A$5:$A$104,$A86)&gt;1,"错误：编号重复",
IF(OR($B86="",$K86="",$AG86="",AND($F86&lt;&gt;"NDA/保密",$O86=""),$C86="",$D86="",$E86="",$F86="",$H86="",$L86="",$M86="",$N86="",$R86="",$S86="",$T86="",$U86="",$V86="",$W86="",$X86="",$Y86="",$Z86="",$AA86="",$AB86=""),"待补充",
IF(OR(NOT(ISNUMBER($L86)),$L86&lt;=0,NOT(ISNUMBER($M86)),NOT(ISNUMBER($N86)),$N86&lt;$M86,AND($F86&lt;&gt;"NDA/保密",OR(NOT(ISNUMBER($O86)),$O86&lt;0,$O86&gt;1)),AND(OR($H86="确定",$H86="零金额"),NOT(ISNUMBER($G86))),AND($H86="确定",$G86=0),AND($H86="不适用",$G86&lt;&gt;"")),"错误：金额/期限/日期/比例",IF(AND(OR($H86="确定",$H86="零金额"),OR($G86="",$G86&lt;0)),"错误：金额",
IF(AND($H86="确定",$K86&lt;&gt;"CNY"),"人工判断（HOLD）：非人民币",
IF($H86="未确定","人工判断（HOLD）：金额未确定",
IF(AND($H86="不适用",$F86&lt;&gt;"NDA/保密"),"待补充：金额口径",
IF(AND($H86="零金额",$F86="NDA/保密"),"待补充：NDA 金额口径应为不适用",
IF(AND($H86="零金额",$F86&lt;&gt;"NDA/保密"),"人工判断（HOLD）：零金额对价",
IF(AND($H86&lt;&gt;"确定",$H86&lt;&gt;"零金额",$H86&lt;&gt;"不适用"),"错误：金额口径",
IF($Z86&lt;&gt;"无","暂停：存在未解除事项",
IF(AND($V86&lt;&gt;"无",$W86&lt;&gt;"已完成"),"暂停：专项未完成",
IF($AA86&lt;&gt;"是","暂停：批准条件未落实",
IF(AND($AB86&lt;&gt;"是",$AB86&lt;&gt;"不适用（未签署）"),"暂停：签署版不一致",
IF(OR($Y86="是",AND(OR($H86="确定",$H86="零金额"),N($J86)&gt;审批参数!$B$10)),"R3",
IF($O86&gt;审批参数!$B$14,"R3",
IF(OR(AND(OR($H86="确定",$H86="零金额"),N($J86)&gt;审批参数!$B$9),$X86&gt;0,$L86&gt;审批参数!$B$12,$O86&gt;审批参数!$B$11,$V86&lt;&gt;"无",$F86="SaaS采购"),"R2","R1"))))))))))))))))))</f>
        <v/>
      </c>
      <c r="AD86" s="31" t="str">
        <f aca="false">IF($A86="","",
IF(LEFT($AC86,2)="错误","检查输入",
IF(LEFT($AC86,2)="待补","缺少必填项或金额口径",
IF(LEFT($AC86,2)="人工","金额/币种需人工判断",
IF(LEFT($AC86,2)="暂停",MID($AC86,4,100),
TRIM(
IF(OR($Y86="是",AND(OR($H86="确定",$H86="零金额"),N($J86)&gt;审批参数!$B$10)),"金额或责任超R3线；","")
&amp;IF(AND(OR($H86="确定",$H86="零金额"),N($J86)&gt;审批参数!$B$9,N($J86)&lt;=审批参数!$B$10),"金额超R1上限；","")
&amp;IF($O86&gt;审批参数!$B$14,"预付款超50%；","")
&amp;IF($X86&gt;0,"存在最终采纳的实质偏离；","")
&amp;IF($L86&gt;审批参数!$B$12,"期限超12个月；","")
&amp;IF($O86&gt;审批参数!$B$11,"预付款超30%；","")
&amp;IF($V86&lt;&gt;"无","专项风险；","")
&amp;IF($F86="SaaS采购","SaaS采购（限定范围，R2）；","")
))))))</f>
        <v/>
      </c>
      <c r="AE86" s="31" t="str">
        <f aca="false">IF($A86="","",
IF(LEFT($AC86,2)="错误","修正后重算",
IF(LEFT($AC86,2)="待补","补齐后重算",
IF(LEFT($AC86,2)="人工","转人工判断，不得自动放行",
IF(LEFT($AC86,2)="暂停","解除暂停后重算",
IF($AC86="R3","完成R2审查后升级审批",
IF($AC86="R2","业务批准+法务审查+财务/专项意见，并核验签署授权",
"业务批准；涉及付款做财务核验；签署授权另查")))))))</f>
        <v/>
      </c>
      <c r="AF86" s="23"/>
      <c r="AG86" s="23"/>
      <c r="AH86" s="23"/>
      <c r="AI86" s="23"/>
      <c r="AJ86" s="23"/>
    </row>
    <row r="87" customFormat="false" ht="25.5" hidden="false" customHeight="true" outlineLevel="0" collapsed="false">
      <c r="A87" s="23"/>
      <c r="B87" s="23"/>
      <c r="C87" s="23"/>
      <c r="D87" s="23"/>
      <c r="E87" s="23"/>
      <c r="F87" s="23"/>
      <c r="G87" s="24"/>
      <c r="H87" s="23"/>
      <c r="I87" s="25" t="str">
        <f aca="false">IF($A87="","",IF(OR($H87="确定",$H87="零金额"),SUMIFS($G$5:$G$104,$B$5:$B$104,$B87,$T$5:$T$104,"已签署")+SUMIFS($G$5:$G$104,$B$5:$B$104,$B87,$T$5:$T$104,"履行中")+SUMIFS($G$5:$G$104,$B$5:$B$104,$B87,$T$5:$T$104,"已结项")-IF(OR($T87="已签署",$T87="履行中",$T87="已结项"),N($G87),0),""))</f>
        <v/>
      </c>
      <c r="J87" s="25" t="str">
        <f aca="false">IF($A87="","",IF($H87="确定",IF($G87="","待补充",N($G87)+N($I87)),IF($H87="零金额",N($G87)+N($I87),IF($H87="不适用","不适用","待补充"))))</f>
        <v/>
      </c>
      <c r="K87" s="22"/>
      <c r="L87" s="26"/>
      <c r="M87" s="27"/>
      <c r="N87" s="27"/>
      <c r="O87" s="28"/>
      <c r="P87" s="23"/>
      <c r="Q87" s="29" t="str">
        <f aca="false">IF($A87="","",IF(OR($N87="",$P87=""),"",$N87-$P87))</f>
        <v/>
      </c>
      <c r="R87" s="23"/>
      <c r="S87" s="23"/>
      <c r="T87" s="23"/>
      <c r="U87" s="23"/>
      <c r="V87" s="23"/>
      <c r="W87" s="23"/>
      <c r="X87" s="26"/>
      <c r="Y87" s="23"/>
      <c r="Z87" s="23"/>
      <c r="AA87" s="23"/>
      <c r="AB87" s="23"/>
      <c r="AC87" s="30" t="str">
        <f aca="false">IF($A87="","",
IF(COUNTIF($A$5:$A$104,$A87)&gt;1,"错误：编号重复",
IF(OR($B87="",$K87="",$AG87="",AND($F87&lt;&gt;"NDA/保密",$O87=""),$C87="",$D87="",$E87="",$F87="",$H87="",$L87="",$M87="",$N87="",$R87="",$S87="",$T87="",$U87="",$V87="",$W87="",$X87="",$Y87="",$Z87="",$AA87="",$AB87=""),"待补充",
IF(OR(NOT(ISNUMBER($L87)),$L87&lt;=0,NOT(ISNUMBER($M87)),NOT(ISNUMBER($N87)),$N87&lt;$M87,AND($F87&lt;&gt;"NDA/保密",OR(NOT(ISNUMBER($O87)),$O87&lt;0,$O87&gt;1)),AND(OR($H87="确定",$H87="零金额"),NOT(ISNUMBER($G87))),AND($H87="确定",$G87=0),AND($H87="不适用",$G87&lt;&gt;"")),"错误：金额/期限/日期/比例",IF(AND(OR($H87="确定",$H87="零金额"),OR($G87="",$G87&lt;0)),"错误：金额",
IF(AND($H87="确定",$K87&lt;&gt;"CNY"),"人工判断（HOLD）：非人民币",
IF($H87="未确定","人工判断（HOLD）：金额未确定",
IF(AND($H87="不适用",$F87&lt;&gt;"NDA/保密"),"待补充：金额口径",
IF(AND($H87="零金额",$F87="NDA/保密"),"待补充：NDA 金额口径应为不适用",
IF(AND($H87="零金额",$F87&lt;&gt;"NDA/保密"),"人工判断（HOLD）：零金额对价",
IF(AND($H87&lt;&gt;"确定",$H87&lt;&gt;"零金额",$H87&lt;&gt;"不适用"),"错误：金额口径",
IF($Z87&lt;&gt;"无","暂停：存在未解除事项",
IF(AND($V87&lt;&gt;"无",$W87&lt;&gt;"已完成"),"暂停：专项未完成",
IF($AA87&lt;&gt;"是","暂停：批准条件未落实",
IF(AND($AB87&lt;&gt;"是",$AB87&lt;&gt;"不适用（未签署）"),"暂停：签署版不一致",
IF(OR($Y87="是",AND(OR($H87="确定",$H87="零金额"),N($J87)&gt;审批参数!$B$10)),"R3",
IF($O87&gt;审批参数!$B$14,"R3",
IF(OR(AND(OR($H87="确定",$H87="零金额"),N($J87)&gt;审批参数!$B$9),$X87&gt;0,$L87&gt;审批参数!$B$12,$O87&gt;审批参数!$B$11,$V87&lt;&gt;"无",$F87="SaaS采购"),"R2","R1"))))))))))))))))))</f>
        <v/>
      </c>
      <c r="AD87" s="31" t="str">
        <f aca="false">IF($A87="","",
IF(LEFT($AC87,2)="错误","检查输入",
IF(LEFT($AC87,2)="待补","缺少必填项或金额口径",
IF(LEFT($AC87,2)="人工","金额/币种需人工判断",
IF(LEFT($AC87,2)="暂停",MID($AC87,4,100),
TRIM(
IF(OR($Y87="是",AND(OR($H87="确定",$H87="零金额"),N($J87)&gt;审批参数!$B$10)),"金额或责任超R3线；","")
&amp;IF(AND(OR($H87="确定",$H87="零金额"),N($J87)&gt;审批参数!$B$9,N($J87)&lt;=审批参数!$B$10),"金额超R1上限；","")
&amp;IF($O87&gt;审批参数!$B$14,"预付款超50%；","")
&amp;IF($X87&gt;0,"存在最终采纳的实质偏离；","")
&amp;IF($L87&gt;审批参数!$B$12,"期限超12个月；","")
&amp;IF($O87&gt;审批参数!$B$11,"预付款超30%；","")
&amp;IF($V87&lt;&gt;"无","专项风险；","")
&amp;IF($F87="SaaS采购","SaaS采购（限定范围，R2）；","")
))))))</f>
        <v/>
      </c>
      <c r="AE87" s="31" t="str">
        <f aca="false">IF($A87="","",
IF(LEFT($AC87,2)="错误","修正后重算",
IF(LEFT($AC87,2)="待补","补齐后重算",
IF(LEFT($AC87,2)="人工","转人工判断，不得自动放行",
IF(LEFT($AC87,2)="暂停","解除暂停后重算",
IF($AC87="R3","完成R2审查后升级审批",
IF($AC87="R2","业务批准+法务审查+财务/专项意见，并核验签署授权",
"业务批准；涉及付款做财务核验；签署授权另查")))))))</f>
        <v/>
      </c>
      <c r="AF87" s="23"/>
      <c r="AG87" s="23"/>
      <c r="AH87" s="23"/>
      <c r="AI87" s="23"/>
      <c r="AJ87" s="23"/>
    </row>
    <row r="88" customFormat="false" ht="25.5" hidden="false" customHeight="true" outlineLevel="0" collapsed="false">
      <c r="A88" s="23"/>
      <c r="B88" s="23"/>
      <c r="C88" s="23"/>
      <c r="D88" s="23"/>
      <c r="E88" s="23"/>
      <c r="F88" s="23"/>
      <c r="G88" s="24"/>
      <c r="H88" s="23"/>
      <c r="I88" s="25" t="str">
        <f aca="false">IF($A88="","",IF(OR($H88="确定",$H88="零金额"),SUMIFS($G$5:$G$104,$B$5:$B$104,$B88,$T$5:$T$104,"已签署")+SUMIFS($G$5:$G$104,$B$5:$B$104,$B88,$T$5:$T$104,"履行中")+SUMIFS($G$5:$G$104,$B$5:$B$104,$B88,$T$5:$T$104,"已结项")-IF(OR($T88="已签署",$T88="履行中",$T88="已结项"),N($G88),0),""))</f>
        <v/>
      </c>
      <c r="J88" s="25" t="str">
        <f aca="false">IF($A88="","",IF($H88="确定",IF($G88="","待补充",N($G88)+N($I88)),IF($H88="零金额",N($G88)+N($I88),IF($H88="不适用","不适用","待补充"))))</f>
        <v/>
      </c>
      <c r="K88" s="22"/>
      <c r="L88" s="26"/>
      <c r="M88" s="27"/>
      <c r="N88" s="27"/>
      <c r="O88" s="28"/>
      <c r="P88" s="23"/>
      <c r="Q88" s="29" t="str">
        <f aca="false">IF($A88="","",IF(OR($N88="",$P88=""),"",$N88-$P88))</f>
        <v/>
      </c>
      <c r="R88" s="23"/>
      <c r="S88" s="23"/>
      <c r="T88" s="23"/>
      <c r="U88" s="23"/>
      <c r="V88" s="23"/>
      <c r="W88" s="23"/>
      <c r="X88" s="26"/>
      <c r="Y88" s="23"/>
      <c r="Z88" s="23"/>
      <c r="AA88" s="23"/>
      <c r="AB88" s="23"/>
      <c r="AC88" s="30" t="str">
        <f aca="false">IF($A88="","",
IF(COUNTIF($A$5:$A$104,$A88)&gt;1,"错误：编号重复",
IF(OR($B88="",$K88="",$AG88="",AND($F88&lt;&gt;"NDA/保密",$O88=""),$C88="",$D88="",$E88="",$F88="",$H88="",$L88="",$M88="",$N88="",$R88="",$S88="",$T88="",$U88="",$V88="",$W88="",$X88="",$Y88="",$Z88="",$AA88="",$AB88=""),"待补充",
IF(OR(NOT(ISNUMBER($L88)),$L88&lt;=0,NOT(ISNUMBER($M88)),NOT(ISNUMBER($N88)),$N88&lt;$M88,AND($F88&lt;&gt;"NDA/保密",OR(NOT(ISNUMBER($O88)),$O88&lt;0,$O88&gt;1)),AND(OR($H88="确定",$H88="零金额"),NOT(ISNUMBER($G88))),AND($H88="确定",$G88=0),AND($H88="不适用",$G88&lt;&gt;"")),"错误：金额/期限/日期/比例",IF(AND(OR($H88="确定",$H88="零金额"),OR($G88="",$G88&lt;0)),"错误：金额",
IF(AND($H88="确定",$K88&lt;&gt;"CNY"),"人工判断（HOLD）：非人民币",
IF($H88="未确定","人工判断（HOLD）：金额未确定",
IF(AND($H88="不适用",$F88&lt;&gt;"NDA/保密"),"待补充：金额口径",
IF(AND($H88="零金额",$F88="NDA/保密"),"待补充：NDA 金额口径应为不适用",
IF(AND($H88="零金额",$F88&lt;&gt;"NDA/保密"),"人工判断（HOLD）：零金额对价",
IF(AND($H88&lt;&gt;"确定",$H88&lt;&gt;"零金额",$H88&lt;&gt;"不适用"),"错误：金额口径",
IF($Z88&lt;&gt;"无","暂停：存在未解除事项",
IF(AND($V88&lt;&gt;"无",$W88&lt;&gt;"已完成"),"暂停：专项未完成",
IF($AA88&lt;&gt;"是","暂停：批准条件未落实",
IF(AND($AB88&lt;&gt;"是",$AB88&lt;&gt;"不适用（未签署）"),"暂停：签署版不一致",
IF(OR($Y88="是",AND(OR($H88="确定",$H88="零金额"),N($J88)&gt;审批参数!$B$10)),"R3",
IF($O88&gt;审批参数!$B$14,"R3",
IF(OR(AND(OR($H88="确定",$H88="零金额"),N($J88)&gt;审批参数!$B$9),$X88&gt;0,$L88&gt;审批参数!$B$12,$O88&gt;审批参数!$B$11,$V88&lt;&gt;"无",$F88="SaaS采购"),"R2","R1"))))))))))))))))))</f>
        <v/>
      </c>
      <c r="AD88" s="31" t="str">
        <f aca="false">IF($A88="","",
IF(LEFT($AC88,2)="错误","检查输入",
IF(LEFT($AC88,2)="待补","缺少必填项或金额口径",
IF(LEFT($AC88,2)="人工","金额/币种需人工判断",
IF(LEFT($AC88,2)="暂停",MID($AC88,4,100),
TRIM(
IF(OR($Y88="是",AND(OR($H88="确定",$H88="零金额"),N($J88)&gt;审批参数!$B$10)),"金额或责任超R3线；","")
&amp;IF(AND(OR($H88="确定",$H88="零金额"),N($J88)&gt;审批参数!$B$9,N($J88)&lt;=审批参数!$B$10),"金额超R1上限；","")
&amp;IF($O88&gt;审批参数!$B$14,"预付款超50%；","")
&amp;IF($X88&gt;0,"存在最终采纳的实质偏离；","")
&amp;IF($L88&gt;审批参数!$B$12,"期限超12个月；","")
&amp;IF($O88&gt;审批参数!$B$11,"预付款超30%；","")
&amp;IF($V88&lt;&gt;"无","专项风险；","")
&amp;IF($F88="SaaS采购","SaaS采购（限定范围，R2）；","")
))))))</f>
        <v/>
      </c>
      <c r="AE88" s="31" t="str">
        <f aca="false">IF($A88="","",
IF(LEFT($AC88,2)="错误","修正后重算",
IF(LEFT($AC88,2)="待补","补齐后重算",
IF(LEFT($AC88,2)="人工","转人工判断，不得自动放行",
IF(LEFT($AC88,2)="暂停","解除暂停后重算",
IF($AC88="R3","完成R2审查后升级审批",
IF($AC88="R2","业务批准+法务审查+财务/专项意见，并核验签署授权",
"业务批准；涉及付款做财务核验；签署授权另查")))))))</f>
        <v/>
      </c>
      <c r="AF88" s="23"/>
      <c r="AG88" s="23"/>
      <c r="AH88" s="23"/>
      <c r="AI88" s="23"/>
      <c r="AJ88" s="23"/>
    </row>
    <row r="89" customFormat="false" ht="25.5" hidden="false" customHeight="true" outlineLevel="0" collapsed="false">
      <c r="A89" s="23"/>
      <c r="B89" s="23"/>
      <c r="C89" s="23"/>
      <c r="D89" s="23"/>
      <c r="E89" s="23"/>
      <c r="F89" s="23"/>
      <c r="G89" s="24"/>
      <c r="H89" s="23"/>
      <c r="I89" s="25" t="str">
        <f aca="false">IF($A89="","",IF(OR($H89="确定",$H89="零金额"),SUMIFS($G$5:$G$104,$B$5:$B$104,$B89,$T$5:$T$104,"已签署")+SUMIFS($G$5:$G$104,$B$5:$B$104,$B89,$T$5:$T$104,"履行中")+SUMIFS($G$5:$G$104,$B$5:$B$104,$B89,$T$5:$T$104,"已结项")-IF(OR($T89="已签署",$T89="履行中",$T89="已结项"),N($G89),0),""))</f>
        <v/>
      </c>
      <c r="J89" s="25" t="str">
        <f aca="false">IF($A89="","",IF($H89="确定",IF($G89="","待补充",N($G89)+N($I89)),IF($H89="零金额",N($G89)+N($I89),IF($H89="不适用","不适用","待补充"))))</f>
        <v/>
      </c>
      <c r="K89" s="22"/>
      <c r="L89" s="26"/>
      <c r="M89" s="27"/>
      <c r="N89" s="27"/>
      <c r="O89" s="28"/>
      <c r="P89" s="23"/>
      <c r="Q89" s="29" t="str">
        <f aca="false">IF($A89="","",IF(OR($N89="",$P89=""),"",$N89-$P89))</f>
        <v/>
      </c>
      <c r="R89" s="23"/>
      <c r="S89" s="23"/>
      <c r="T89" s="23"/>
      <c r="U89" s="23"/>
      <c r="V89" s="23"/>
      <c r="W89" s="23"/>
      <c r="X89" s="26"/>
      <c r="Y89" s="23"/>
      <c r="Z89" s="23"/>
      <c r="AA89" s="23"/>
      <c r="AB89" s="23"/>
      <c r="AC89" s="30" t="str">
        <f aca="false">IF($A89="","",
IF(COUNTIF($A$5:$A$104,$A89)&gt;1,"错误：编号重复",
IF(OR($B89="",$K89="",$AG89="",AND($F89&lt;&gt;"NDA/保密",$O89=""),$C89="",$D89="",$E89="",$F89="",$H89="",$L89="",$M89="",$N89="",$R89="",$S89="",$T89="",$U89="",$V89="",$W89="",$X89="",$Y89="",$Z89="",$AA89="",$AB89=""),"待补充",
IF(OR(NOT(ISNUMBER($L89)),$L89&lt;=0,NOT(ISNUMBER($M89)),NOT(ISNUMBER($N89)),$N89&lt;$M89,AND($F89&lt;&gt;"NDA/保密",OR(NOT(ISNUMBER($O89)),$O89&lt;0,$O89&gt;1)),AND(OR($H89="确定",$H89="零金额"),NOT(ISNUMBER($G89))),AND($H89="确定",$G89=0),AND($H89="不适用",$G89&lt;&gt;"")),"错误：金额/期限/日期/比例",IF(AND(OR($H89="确定",$H89="零金额"),OR($G89="",$G89&lt;0)),"错误：金额",
IF(AND($H89="确定",$K89&lt;&gt;"CNY"),"人工判断（HOLD）：非人民币",
IF($H89="未确定","人工判断（HOLD）：金额未确定",
IF(AND($H89="不适用",$F89&lt;&gt;"NDA/保密"),"待补充：金额口径",
IF(AND($H89="零金额",$F89="NDA/保密"),"待补充：NDA 金额口径应为不适用",
IF(AND($H89="零金额",$F89&lt;&gt;"NDA/保密"),"人工判断（HOLD）：零金额对价",
IF(AND($H89&lt;&gt;"确定",$H89&lt;&gt;"零金额",$H89&lt;&gt;"不适用"),"错误：金额口径",
IF($Z89&lt;&gt;"无","暂停：存在未解除事项",
IF(AND($V89&lt;&gt;"无",$W89&lt;&gt;"已完成"),"暂停：专项未完成",
IF($AA89&lt;&gt;"是","暂停：批准条件未落实",
IF(AND($AB89&lt;&gt;"是",$AB89&lt;&gt;"不适用（未签署）"),"暂停：签署版不一致",
IF(OR($Y89="是",AND(OR($H89="确定",$H89="零金额"),N($J89)&gt;审批参数!$B$10)),"R3",
IF($O89&gt;审批参数!$B$14,"R3",
IF(OR(AND(OR($H89="确定",$H89="零金额"),N($J89)&gt;审批参数!$B$9),$X89&gt;0,$L89&gt;审批参数!$B$12,$O89&gt;审批参数!$B$11,$V89&lt;&gt;"无",$F89="SaaS采购"),"R2","R1"))))))))))))))))))</f>
        <v/>
      </c>
      <c r="AD89" s="31" t="str">
        <f aca="false">IF($A89="","",
IF(LEFT($AC89,2)="错误","检查输入",
IF(LEFT($AC89,2)="待补","缺少必填项或金额口径",
IF(LEFT($AC89,2)="人工","金额/币种需人工判断",
IF(LEFT($AC89,2)="暂停",MID($AC89,4,100),
TRIM(
IF(OR($Y89="是",AND(OR($H89="确定",$H89="零金额"),N($J89)&gt;审批参数!$B$10)),"金额或责任超R3线；","")
&amp;IF(AND(OR($H89="确定",$H89="零金额"),N($J89)&gt;审批参数!$B$9,N($J89)&lt;=审批参数!$B$10),"金额超R1上限；","")
&amp;IF($O89&gt;审批参数!$B$14,"预付款超50%；","")
&amp;IF($X89&gt;0,"存在最终采纳的实质偏离；","")
&amp;IF($L89&gt;审批参数!$B$12,"期限超12个月；","")
&amp;IF($O89&gt;审批参数!$B$11,"预付款超30%；","")
&amp;IF($V89&lt;&gt;"无","专项风险；","")
&amp;IF($F89="SaaS采购","SaaS采购（限定范围，R2）；","")
))))))</f>
        <v/>
      </c>
      <c r="AE89" s="31" t="str">
        <f aca="false">IF($A89="","",
IF(LEFT($AC89,2)="错误","修正后重算",
IF(LEFT($AC89,2)="待补","补齐后重算",
IF(LEFT($AC89,2)="人工","转人工判断，不得自动放行",
IF(LEFT($AC89,2)="暂停","解除暂停后重算",
IF($AC89="R3","完成R2审查后升级审批",
IF($AC89="R2","业务批准+法务审查+财务/专项意见，并核验签署授权",
"业务批准；涉及付款做财务核验；签署授权另查")))))))</f>
        <v/>
      </c>
      <c r="AF89" s="23"/>
      <c r="AG89" s="23"/>
      <c r="AH89" s="23"/>
      <c r="AI89" s="23"/>
      <c r="AJ89" s="23"/>
    </row>
    <row r="90" customFormat="false" ht="25.5" hidden="false" customHeight="true" outlineLevel="0" collapsed="false">
      <c r="A90" s="23"/>
      <c r="B90" s="23"/>
      <c r="C90" s="23"/>
      <c r="D90" s="23"/>
      <c r="E90" s="23"/>
      <c r="F90" s="23"/>
      <c r="G90" s="24"/>
      <c r="H90" s="23"/>
      <c r="I90" s="25" t="str">
        <f aca="false">IF($A90="","",IF(OR($H90="确定",$H90="零金额"),SUMIFS($G$5:$G$104,$B$5:$B$104,$B90,$T$5:$T$104,"已签署")+SUMIFS($G$5:$G$104,$B$5:$B$104,$B90,$T$5:$T$104,"履行中")+SUMIFS($G$5:$G$104,$B$5:$B$104,$B90,$T$5:$T$104,"已结项")-IF(OR($T90="已签署",$T90="履行中",$T90="已结项"),N($G90),0),""))</f>
        <v/>
      </c>
      <c r="J90" s="25" t="str">
        <f aca="false">IF($A90="","",IF($H90="确定",IF($G90="","待补充",N($G90)+N($I90)),IF($H90="零金额",N($G90)+N($I90),IF($H90="不适用","不适用","待补充"))))</f>
        <v/>
      </c>
      <c r="K90" s="22"/>
      <c r="L90" s="26"/>
      <c r="M90" s="27"/>
      <c r="N90" s="27"/>
      <c r="O90" s="28"/>
      <c r="P90" s="23"/>
      <c r="Q90" s="29" t="str">
        <f aca="false">IF($A90="","",IF(OR($N90="",$P90=""),"",$N90-$P90))</f>
        <v/>
      </c>
      <c r="R90" s="23"/>
      <c r="S90" s="23"/>
      <c r="T90" s="23"/>
      <c r="U90" s="23"/>
      <c r="V90" s="23"/>
      <c r="W90" s="23"/>
      <c r="X90" s="26"/>
      <c r="Y90" s="23"/>
      <c r="Z90" s="23"/>
      <c r="AA90" s="23"/>
      <c r="AB90" s="23"/>
      <c r="AC90" s="30" t="str">
        <f aca="false">IF($A90="","",
IF(COUNTIF($A$5:$A$104,$A90)&gt;1,"错误：编号重复",
IF(OR($B90="",$K90="",$AG90="",AND($F90&lt;&gt;"NDA/保密",$O90=""),$C90="",$D90="",$E90="",$F90="",$H90="",$L90="",$M90="",$N90="",$R90="",$S90="",$T90="",$U90="",$V90="",$W90="",$X90="",$Y90="",$Z90="",$AA90="",$AB90=""),"待补充",
IF(OR(NOT(ISNUMBER($L90)),$L90&lt;=0,NOT(ISNUMBER($M90)),NOT(ISNUMBER($N90)),$N90&lt;$M90,AND($F90&lt;&gt;"NDA/保密",OR(NOT(ISNUMBER($O90)),$O90&lt;0,$O90&gt;1)),AND(OR($H90="确定",$H90="零金额"),NOT(ISNUMBER($G90))),AND($H90="确定",$G90=0),AND($H90="不适用",$G90&lt;&gt;"")),"错误：金额/期限/日期/比例",IF(AND(OR($H90="确定",$H90="零金额"),OR($G90="",$G90&lt;0)),"错误：金额",
IF(AND($H90="确定",$K90&lt;&gt;"CNY"),"人工判断（HOLD）：非人民币",
IF($H90="未确定","人工判断（HOLD）：金额未确定",
IF(AND($H90="不适用",$F90&lt;&gt;"NDA/保密"),"待补充：金额口径",
IF(AND($H90="零金额",$F90="NDA/保密"),"待补充：NDA 金额口径应为不适用",
IF(AND($H90="零金额",$F90&lt;&gt;"NDA/保密"),"人工判断（HOLD）：零金额对价",
IF(AND($H90&lt;&gt;"确定",$H90&lt;&gt;"零金额",$H90&lt;&gt;"不适用"),"错误：金额口径",
IF($Z90&lt;&gt;"无","暂停：存在未解除事项",
IF(AND($V90&lt;&gt;"无",$W90&lt;&gt;"已完成"),"暂停：专项未完成",
IF($AA90&lt;&gt;"是","暂停：批准条件未落实",
IF(AND($AB90&lt;&gt;"是",$AB90&lt;&gt;"不适用（未签署）"),"暂停：签署版不一致",
IF(OR($Y90="是",AND(OR($H90="确定",$H90="零金额"),N($J90)&gt;审批参数!$B$10)),"R3",
IF($O90&gt;审批参数!$B$14,"R3",
IF(OR(AND(OR($H90="确定",$H90="零金额"),N($J90)&gt;审批参数!$B$9),$X90&gt;0,$L90&gt;审批参数!$B$12,$O90&gt;审批参数!$B$11,$V90&lt;&gt;"无",$F90="SaaS采购"),"R2","R1"))))))))))))))))))</f>
        <v/>
      </c>
      <c r="AD90" s="31" t="str">
        <f aca="false">IF($A90="","",
IF(LEFT($AC90,2)="错误","检查输入",
IF(LEFT($AC90,2)="待补","缺少必填项或金额口径",
IF(LEFT($AC90,2)="人工","金额/币种需人工判断",
IF(LEFT($AC90,2)="暂停",MID($AC90,4,100),
TRIM(
IF(OR($Y90="是",AND(OR($H90="确定",$H90="零金额"),N($J90)&gt;审批参数!$B$10)),"金额或责任超R3线；","")
&amp;IF(AND(OR($H90="确定",$H90="零金额"),N($J90)&gt;审批参数!$B$9,N($J90)&lt;=审批参数!$B$10),"金额超R1上限；","")
&amp;IF($O90&gt;审批参数!$B$14,"预付款超50%；","")
&amp;IF($X90&gt;0,"存在最终采纳的实质偏离；","")
&amp;IF($L90&gt;审批参数!$B$12,"期限超12个月；","")
&amp;IF($O90&gt;审批参数!$B$11,"预付款超30%；","")
&amp;IF($V90&lt;&gt;"无","专项风险；","")
&amp;IF($F90="SaaS采购","SaaS采购（限定范围，R2）；","")
))))))</f>
        <v/>
      </c>
      <c r="AE90" s="31" t="str">
        <f aca="false">IF($A90="","",
IF(LEFT($AC90,2)="错误","修正后重算",
IF(LEFT($AC90,2)="待补","补齐后重算",
IF(LEFT($AC90,2)="人工","转人工判断，不得自动放行",
IF(LEFT($AC90,2)="暂停","解除暂停后重算",
IF($AC90="R3","完成R2审查后升级审批",
IF($AC90="R2","业务批准+法务审查+财务/专项意见，并核验签署授权",
"业务批准；涉及付款做财务核验；签署授权另查")))))))</f>
        <v/>
      </c>
      <c r="AF90" s="23"/>
      <c r="AG90" s="23"/>
      <c r="AH90" s="23"/>
      <c r="AI90" s="23"/>
      <c r="AJ90" s="23"/>
    </row>
    <row r="91" customFormat="false" ht="25.5" hidden="false" customHeight="true" outlineLevel="0" collapsed="false">
      <c r="A91" s="23"/>
      <c r="B91" s="23"/>
      <c r="C91" s="23"/>
      <c r="D91" s="23"/>
      <c r="E91" s="23"/>
      <c r="F91" s="23"/>
      <c r="G91" s="24"/>
      <c r="H91" s="23"/>
      <c r="I91" s="25" t="str">
        <f aca="false">IF($A91="","",IF(OR($H91="确定",$H91="零金额"),SUMIFS($G$5:$G$104,$B$5:$B$104,$B91,$T$5:$T$104,"已签署")+SUMIFS($G$5:$G$104,$B$5:$B$104,$B91,$T$5:$T$104,"履行中")+SUMIFS($G$5:$G$104,$B$5:$B$104,$B91,$T$5:$T$104,"已结项")-IF(OR($T91="已签署",$T91="履行中",$T91="已结项"),N($G91),0),""))</f>
        <v/>
      </c>
      <c r="J91" s="25" t="str">
        <f aca="false">IF($A91="","",IF($H91="确定",IF($G91="","待补充",N($G91)+N($I91)),IF($H91="零金额",N($G91)+N($I91),IF($H91="不适用","不适用","待补充"))))</f>
        <v/>
      </c>
      <c r="K91" s="22"/>
      <c r="L91" s="26"/>
      <c r="M91" s="27"/>
      <c r="N91" s="27"/>
      <c r="O91" s="28"/>
      <c r="P91" s="23"/>
      <c r="Q91" s="29" t="str">
        <f aca="false">IF($A91="","",IF(OR($N91="",$P91=""),"",$N91-$P91))</f>
        <v/>
      </c>
      <c r="R91" s="23"/>
      <c r="S91" s="23"/>
      <c r="T91" s="23"/>
      <c r="U91" s="23"/>
      <c r="V91" s="23"/>
      <c r="W91" s="23"/>
      <c r="X91" s="26"/>
      <c r="Y91" s="23"/>
      <c r="Z91" s="23"/>
      <c r="AA91" s="23"/>
      <c r="AB91" s="23"/>
      <c r="AC91" s="30" t="str">
        <f aca="false">IF($A91="","",
IF(COUNTIF($A$5:$A$104,$A91)&gt;1,"错误：编号重复",
IF(OR($B91="",$K91="",$AG91="",AND($F91&lt;&gt;"NDA/保密",$O91=""),$C91="",$D91="",$E91="",$F91="",$H91="",$L91="",$M91="",$N91="",$R91="",$S91="",$T91="",$U91="",$V91="",$W91="",$X91="",$Y91="",$Z91="",$AA91="",$AB91=""),"待补充",
IF(OR(NOT(ISNUMBER($L91)),$L91&lt;=0,NOT(ISNUMBER($M91)),NOT(ISNUMBER($N91)),$N91&lt;$M91,AND($F91&lt;&gt;"NDA/保密",OR(NOT(ISNUMBER($O91)),$O91&lt;0,$O91&gt;1)),AND(OR($H91="确定",$H91="零金额"),NOT(ISNUMBER($G91))),AND($H91="确定",$G91=0),AND($H91="不适用",$G91&lt;&gt;"")),"错误：金额/期限/日期/比例",IF(AND(OR($H91="确定",$H91="零金额"),OR($G91="",$G91&lt;0)),"错误：金额",
IF(AND($H91="确定",$K91&lt;&gt;"CNY"),"人工判断（HOLD）：非人民币",
IF($H91="未确定","人工判断（HOLD）：金额未确定",
IF(AND($H91="不适用",$F91&lt;&gt;"NDA/保密"),"待补充：金额口径",
IF(AND($H91="零金额",$F91="NDA/保密"),"待补充：NDA 金额口径应为不适用",
IF(AND($H91="零金额",$F91&lt;&gt;"NDA/保密"),"人工判断（HOLD）：零金额对价",
IF(AND($H91&lt;&gt;"确定",$H91&lt;&gt;"零金额",$H91&lt;&gt;"不适用"),"错误：金额口径",
IF($Z91&lt;&gt;"无","暂停：存在未解除事项",
IF(AND($V91&lt;&gt;"无",$W91&lt;&gt;"已完成"),"暂停：专项未完成",
IF($AA91&lt;&gt;"是","暂停：批准条件未落实",
IF(AND($AB91&lt;&gt;"是",$AB91&lt;&gt;"不适用（未签署）"),"暂停：签署版不一致",
IF(OR($Y91="是",AND(OR($H91="确定",$H91="零金额"),N($J91)&gt;审批参数!$B$10)),"R3",
IF($O91&gt;审批参数!$B$14,"R3",
IF(OR(AND(OR($H91="确定",$H91="零金额"),N($J91)&gt;审批参数!$B$9),$X91&gt;0,$L91&gt;审批参数!$B$12,$O91&gt;审批参数!$B$11,$V91&lt;&gt;"无",$F91="SaaS采购"),"R2","R1"))))))))))))))))))</f>
        <v/>
      </c>
      <c r="AD91" s="31" t="str">
        <f aca="false">IF($A91="","",
IF(LEFT($AC91,2)="错误","检查输入",
IF(LEFT($AC91,2)="待补","缺少必填项或金额口径",
IF(LEFT($AC91,2)="人工","金额/币种需人工判断",
IF(LEFT($AC91,2)="暂停",MID($AC91,4,100),
TRIM(
IF(OR($Y91="是",AND(OR($H91="确定",$H91="零金额"),N($J91)&gt;审批参数!$B$10)),"金额或责任超R3线；","")
&amp;IF(AND(OR($H91="确定",$H91="零金额"),N($J91)&gt;审批参数!$B$9,N($J91)&lt;=审批参数!$B$10),"金额超R1上限；","")
&amp;IF($O91&gt;审批参数!$B$14,"预付款超50%；","")
&amp;IF($X91&gt;0,"存在最终采纳的实质偏离；","")
&amp;IF($L91&gt;审批参数!$B$12,"期限超12个月；","")
&amp;IF($O91&gt;审批参数!$B$11,"预付款超30%；","")
&amp;IF($V91&lt;&gt;"无","专项风险；","")
&amp;IF($F91="SaaS采购","SaaS采购（限定范围，R2）；","")
))))))</f>
        <v/>
      </c>
      <c r="AE91" s="31" t="str">
        <f aca="false">IF($A91="","",
IF(LEFT($AC91,2)="错误","修正后重算",
IF(LEFT($AC91,2)="待补","补齐后重算",
IF(LEFT($AC91,2)="人工","转人工判断，不得自动放行",
IF(LEFT($AC91,2)="暂停","解除暂停后重算",
IF($AC91="R3","完成R2审查后升级审批",
IF($AC91="R2","业务批准+法务审查+财务/专项意见，并核验签署授权",
"业务批准；涉及付款做财务核验；签署授权另查")))))))</f>
        <v/>
      </c>
      <c r="AF91" s="23"/>
      <c r="AG91" s="23"/>
      <c r="AH91" s="23"/>
      <c r="AI91" s="23"/>
      <c r="AJ91" s="23"/>
    </row>
    <row r="92" customFormat="false" ht="25.5" hidden="false" customHeight="true" outlineLevel="0" collapsed="false">
      <c r="A92" s="23"/>
      <c r="B92" s="23"/>
      <c r="C92" s="23"/>
      <c r="D92" s="23"/>
      <c r="E92" s="23"/>
      <c r="F92" s="23"/>
      <c r="G92" s="24"/>
      <c r="H92" s="23"/>
      <c r="I92" s="25" t="str">
        <f aca="false">IF($A92="","",IF(OR($H92="确定",$H92="零金额"),SUMIFS($G$5:$G$104,$B$5:$B$104,$B92,$T$5:$T$104,"已签署")+SUMIFS($G$5:$G$104,$B$5:$B$104,$B92,$T$5:$T$104,"履行中")+SUMIFS($G$5:$G$104,$B$5:$B$104,$B92,$T$5:$T$104,"已结项")-IF(OR($T92="已签署",$T92="履行中",$T92="已结项"),N($G92),0),""))</f>
        <v/>
      </c>
      <c r="J92" s="25" t="str">
        <f aca="false">IF($A92="","",IF($H92="确定",IF($G92="","待补充",N($G92)+N($I92)),IF($H92="零金额",N($G92)+N($I92),IF($H92="不适用","不适用","待补充"))))</f>
        <v/>
      </c>
      <c r="K92" s="22"/>
      <c r="L92" s="26"/>
      <c r="M92" s="27"/>
      <c r="N92" s="27"/>
      <c r="O92" s="28"/>
      <c r="P92" s="23"/>
      <c r="Q92" s="29" t="str">
        <f aca="false">IF($A92="","",IF(OR($N92="",$P92=""),"",$N92-$P92))</f>
        <v/>
      </c>
      <c r="R92" s="23"/>
      <c r="S92" s="23"/>
      <c r="T92" s="23"/>
      <c r="U92" s="23"/>
      <c r="V92" s="23"/>
      <c r="W92" s="23"/>
      <c r="X92" s="26"/>
      <c r="Y92" s="23"/>
      <c r="Z92" s="23"/>
      <c r="AA92" s="23"/>
      <c r="AB92" s="23"/>
      <c r="AC92" s="30" t="str">
        <f aca="false">IF($A92="","",
IF(COUNTIF($A$5:$A$104,$A92)&gt;1,"错误：编号重复",
IF(OR($B92="",$K92="",$AG92="",AND($F92&lt;&gt;"NDA/保密",$O92=""),$C92="",$D92="",$E92="",$F92="",$H92="",$L92="",$M92="",$N92="",$R92="",$S92="",$T92="",$U92="",$V92="",$W92="",$X92="",$Y92="",$Z92="",$AA92="",$AB92=""),"待补充",
IF(OR(NOT(ISNUMBER($L92)),$L92&lt;=0,NOT(ISNUMBER($M92)),NOT(ISNUMBER($N92)),$N92&lt;$M92,AND($F92&lt;&gt;"NDA/保密",OR(NOT(ISNUMBER($O92)),$O92&lt;0,$O92&gt;1)),AND(OR($H92="确定",$H92="零金额"),NOT(ISNUMBER($G92))),AND($H92="确定",$G92=0),AND($H92="不适用",$G92&lt;&gt;"")),"错误：金额/期限/日期/比例",IF(AND(OR($H92="确定",$H92="零金额"),OR($G92="",$G92&lt;0)),"错误：金额",
IF(AND($H92="确定",$K92&lt;&gt;"CNY"),"人工判断（HOLD）：非人民币",
IF($H92="未确定","人工判断（HOLD）：金额未确定",
IF(AND($H92="不适用",$F92&lt;&gt;"NDA/保密"),"待补充：金额口径",
IF(AND($H92="零金额",$F92="NDA/保密"),"待补充：NDA 金额口径应为不适用",
IF(AND($H92="零金额",$F92&lt;&gt;"NDA/保密"),"人工判断（HOLD）：零金额对价",
IF(AND($H92&lt;&gt;"确定",$H92&lt;&gt;"零金额",$H92&lt;&gt;"不适用"),"错误：金额口径",
IF($Z92&lt;&gt;"无","暂停：存在未解除事项",
IF(AND($V92&lt;&gt;"无",$W92&lt;&gt;"已完成"),"暂停：专项未完成",
IF($AA92&lt;&gt;"是","暂停：批准条件未落实",
IF(AND($AB92&lt;&gt;"是",$AB92&lt;&gt;"不适用（未签署）"),"暂停：签署版不一致",
IF(OR($Y92="是",AND(OR($H92="确定",$H92="零金额"),N($J92)&gt;审批参数!$B$10)),"R3",
IF($O92&gt;审批参数!$B$14,"R3",
IF(OR(AND(OR($H92="确定",$H92="零金额"),N($J92)&gt;审批参数!$B$9),$X92&gt;0,$L92&gt;审批参数!$B$12,$O92&gt;审批参数!$B$11,$V92&lt;&gt;"无",$F92="SaaS采购"),"R2","R1"))))))))))))))))))</f>
        <v/>
      </c>
      <c r="AD92" s="31" t="str">
        <f aca="false">IF($A92="","",
IF(LEFT($AC92,2)="错误","检查输入",
IF(LEFT($AC92,2)="待补","缺少必填项或金额口径",
IF(LEFT($AC92,2)="人工","金额/币种需人工判断",
IF(LEFT($AC92,2)="暂停",MID($AC92,4,100),
TRIM(
IF(OR($Y92="是",AND(OR($H92="确定",$H92="零金额"),N($J92)&gt;审批参数!$B$10)),"金额或责任超R3线；","")
&amp;IF(AND(OR($H92="确定",$H92="零金额"),N($J92)&gt;审批参数!$B$9,N($J92)&lt;=审批参数!$B$10),"金额超R1上限；","")
&amp;IF($O92&gt;审批参数!$B$14,"预付款超50%；","")
&amp;IF($X92&gt;0,"存在最终采纳的实质偏离；","")
&amp;IF($L92&gt;审批参数!$B$12,"期限超12个月；","")
&amp;IF($O92&gt;审批参数!$B$11,"预付款超30%；","")
&amp;IF($V92&lt;&gt;"无","专项风险；","")
&amp;IF($F92="SaaS采购","SaaS采购（限定范围，R2）；","")
))))))</f>
        <v/>
      </c>
      <c r="AE92" s="31" t="str">
        <f aca="false">IF($A92="","",
IF(LEFT($AC92,2)="错误","修正后重算",
IF(LEFT($AC92,2)="待补","补齐后重算",
IF(LEFT($AC92,2)="人工","转人工判断，不得自动放行",
IF(LEFT($AC92,2)="暂停","解除暂停后重算",
IF($AC92="R3","完成R2审查后升级审批",
IF($AC92="R2","业务批准+法务审查+财务/专项意见，并核验签署授权",
"业务批准；涉及付款做财务核验；签署授权另查")))))))</f>
        <v/>
      </c>
      <c r="AF92" s="23"/>
      <c r="AG92" s="23"/>
      <c r="AH92" s="23"/>
      <c r="AI92" s="23"/>
      <c r="AJ92" s="23"/>
    </row>
    <row r="93" customFormat="false" ht="25.5" hidden="false" customHeight="true" outlineLevel="0" collapsed="false">
      <c r="A93" s="23"/>
      <c r="B93" s="23"/>
      <c r="C93" s="23"/>
      <c r="D93" s="23"/>
      <c r="E93" s="23"/>
      <c r="F93" s="23"/>
      <c r="G93" s="24"/>
      <c r="H93" s="23"/>
      <c r="I93" s="25" t="str">
        <f aca="false">IF($A93="","",IF(OR($H93="确定",$H93="零金额"),SUMIFS($G$5:$G$104,$B$5:$B$104,$B93,$T$5:$T$104,"已签署")+SUMIFS($G$5:$G$104,$B$5:$B$104,$B93,$T$5:$T$104,"履行中")+SUMIFS($G$5:$G$104,$B$5:$B$104,$B93,$T$5:$T$104,"已结项")-IF(OR($T93="已签署",$T93="履行中",$T93="已结项"),N($G93),0),""))</f>
        <v/>
      </c>
      <c r="J93" s="25" t="str">
        <f aca="false">IF($A93="","",IF($H93="确定",IF($G93="","待补充",N($G93)+N($I93)),IF($H93="零金额",N($G93)+N($I93),IF($H93="不适用","不适用","待补充"))))</f>
        <v/>
      </c>
      <c r="K93" s="22"/>
      <c r="L93" s="26"/>
      <c r="M93" s="27"/>
      <c r="N93" s="27"/>
      <c r="O93" s="28"/>
      <c r="P93" s="23"/>
      <c r="Q93" s="29" t="str">
        <f aca="false">IF($A93="","",IF(OR($N93="",$P93=""),"",$N93-$P93))</f>
        <v/>
      </c>
      <c r="R93" s="23"/>
      <c r="S93" s="23"/>
      <c r="T93" s="23"/>
      <c r="U93" s="23"/>
      <c r="V93" s="23"/>
      <c r="W93" s="23"/>
      <c r="X93" s="26"/>
      <c r="Y93" s="23"/>
      <c r="Z93" s="23"/>
      <c r="AA93" s="23"/>
      <c r="AB93" s="23"/>
      <c r="AC93" s="30" t="str">
        <f aca="false">IF($A93="","",
IF(COUNTIF($A$5:$A$104,$A93)&gt;1,"错误：编号重复",
IF(OR($B93="",$K93="",$AG93="",AND($F93&lt;&gt;"NDA/保密",$O93=""),$C93="",$D93="",$E93="",$F93="",$H93="",$L93="",$M93="",$N93="",$R93="",$S93="",$T93="",$U93="",$V93="",$W93="",$X93="",$Y93="",$Z93="",$AA93="",$AB93=""),"待补充",
IF(OR(NOT(ISNUMBER($L93)),$L93&lt;=0,NOT(ISNUMBER($M93)),NOT(ISNUMBER($N93)),$N93&lt;$M93,AND($F93&lt;&gt;"NDA/保密",OR(NOT(ISNUMBER($O93)),$O93&lt;0,$O93&gt;1)),AND(OR($H93="确定",$H93="零金额"),NOT(ISNUMBER($G93))),AND($H93="确定",$G93=0),AND($H93="不适用",$G93&lt;&gt;"")),"错误：金额/期限/日期/比例",IF(AND(OR($H93="确定",$H93="零金额"),OR($G93="",$G93&lt;0)),"错误：金额",
IF(AND($H93="确定",$K93&lt;&gt;"CNY"),"人工判断（HOLD）：非人民币",
IF($H93="未确定","人工判断（HOLD）：金额未确定",
IF(AND($H93="不适用",$F93&lt;&gt;"NDA/保密"),"待补充：金额口径",
IF(AND($H93="零金额",$F93="NDA/保密"),"待补充：NDA 金额口径应为不适用",
IF(AND($H93="零金额",$F93&lt;&gt;"NDA/保密"),"人工判断（HOLD）：零金额对价",
IF(AND($H93&lt;&gt;"确定",$H93&lt;&gt;"零金额",$H93&lt;&gt;"不适用"),"错误：金额口径",
IF($Z93&lt;&gt;"无","暂停：存在未解除事项",
IF(AND($V93&lt;&gt;"无",$W93&lt;&gt;"已完成"),"暂停：专项未完成",
IF($AA93&lt;&gt;"是","暂停：批准条件未落实",
IF(AND($AB93&lt;&gt;"是",$AB93&lt;&gt;"不适用（未签署）"),"暂停：签署版不一致",
IF(OR($Y93="是",AND(OR($H93="确定",$H93="零金额"),N($J93)&gt;审批参数!$B$10)),"R3",
IF($O93&gt;审批参数!$B$14,"R3",
IF(OR(AND(OR($H93="确定",$H93="零金额"),N($J93)&gt;审批参数!$B$9),$X93&gt;0,$L93&gt;审批参数!$B$12,$O93&gt;审批参数!$B$11,$V93&lt;&gt;"无",$F93="SaaS采购"),"R2","R1"))))))))))))))))))</f>
        <v/>
      </c>
      <c r="AD93" s="31" t="str">
        <f aca="false">IF($A93="","",
IF(LEFT($AC93,2)="错误","检查输入",
IF(LEFT($AC93,2)="待补","缺少必填项或金额口径",
IF(LEFT($AC93,2)="人工","金额/币种需人工判断",
IF(LEFT($AC93,2)="暂停",MID($AC93,4,100),
TRIM(
IF(OR($Y93="是",AND(OR($H93="确定",$H93="零金额"),N($J93)&gt;审批参数!$B$10)),"金额或责任超R3线；","")
&amp;IF(AND(OR($H93="确定",$H93="零金额"),N($J93)&gt;审批参数!$B$9,N($J93)&lt;=审批参数!$B$10),"金额超R1上限；","")
&amp;IF($O93&gt;审批参数!$B$14,"预付款超50%；","")
&amp;IF($X93&gt;0,"存在最终采纳的实质偏离；","")
&amp;IF($L93&gt;审批参数!$B$12,"期限超12个月；","")
&amp;IF($O93&gt;审批参数!$B$11,"预付款超30%；","")
&amp;IF($V93&lt;&gt;"无","专项风险；","")
&amp;IF($F93="SaaS采购","SaaS采购（限定范围，R2）；","")
))))))</f>
        <v/>
      </c>
      <c r="AE93" s="31" t="str">
        <f aca="false">IF($A93="","",
IF(LEFT($AC93,2)="错误","修正后重算",
IF(LEFT($AC93,2)="待补","补齐后重算",
IF(LEFT($AC93,2)="人工","转人工判断，不得自动放行",
IF(LEFT($AC93,2)="暂停","解除暂停后重算",
IF($AC93="R3","完成R2审查后升级审批",
IF($AC93="R2","业务批准+法务审查+财务/专项意见，并核验签署授权",
"业务批准；涉及付款做财务核验；签署授权另查")))))))</f>
        <v/>
      </c>
      <c r="AF93" s="23"/>
      <c r="AG93" s="23"/>
      <c r="AH93" s="23"/>
      <c r="AI93" s="23"/>
      <c r="AJ93" s="23"/>
    </row>
    <row r="94" customFormat="false" ht="25.5" hidden="false" customHeight="true" outlineLevel="0" collapsed="false">
      <c r="A94" s="23"/>
      <c r="B94" s="23"/>
      <c r="C94" s="23"/>
      <c r="D94" s="23"/>
      <c r="E94" s="23"/>
      <c r="F94" s="23"/>
      <c r="G94" s="24"/>
      <c r="H94" s="23"/>
      <c r="I94" s="25" t="str">
        <f aca="false">IF($A94="","",IF(OR($H94="确定",$H94="零金额"),SUMIFS($G$5:$G$104,$B$5:$B$104,$B94,$T$5:$T$104,"已签署")+SUMIFS($G$5:$G$104,$B$5:$B$104,$B94,$T$5:$T$104,"履行中")+SUMIFS($G$5:$G$104,$B$5:$B$104,$B94,$T$5:$T$104,"已结项")-IF(OR($T94="已签署",$T94="履行中",$T94="已结项"),N($G94),0),""))</f>
        <v/>
      </c>
      <c r="J94" s="25" t="str">
        <f aca="false">IF($A94="","",IF($H94="确定",IF($G94="","待补充",N($G94)+N($I94)),IF($H94="零金额",N($G94)+N($I94),IF($H94="不适用","不适用","待补充"))))</f>
        <v/>
      </c>
      <c r="K94" s="22"/>
      <c r="L94" s="26"/>
      <c r="M94" s="27"/>
      <c r="N94" s="27"/>
      <c r="O94" s="28"/>
      <c r="P94" s="23"/>
      <c r="Q94" s="29" t="str">
        <f aca="false">IF($A94="","",IF(OR($N94="",$P94=""),"",$N94-$P94))</f>
        <v/>
      </c>
      <c r="R94" s="23"/>
      <c r="S94" s="23"/>
      <c r="T94" s="23"/>
      <c r="U94" s="23"/>
      <c r="V94" s="23"/>
      <c r="W94" s="23"/>
      <c r="X94" s="26"/>
      <c r="Y94" s="23"/>
      <c r="Z94" s="23"/>
      <c r="AA94" s="23"/>
      <c r="AB94" s="23"/>
      <c r="AC94" s="30" t="str">
        <f aca="false">IF($A94="","",
IF(COUNTIF($A$5:$A$104,$A94)&gt;1,"错误：编号重复",
IF(OR($B94="",$K94="",$AG94="",AND($F94&lt;&gt;"NDA/保密",$O94=""),$C94="",$D94="",$E94="",$F94="",$H94="",$L94="",$M94="",$N94="",$R94="",$S94="",$T94="",$U94="",$V94="",$W94="",$X94="",$Y94="",$Z94="",$AA94="",$AB94=""),"待补充",
IF(OR(NOT(ISNUMBER($L94)),$L94&lt;=0,NOT(ISNUMBER($M94)),NOT(ISNUMBER($N94)),$N94&lt;$M94,AND($F94&lt;&gt;"NDA/保密",OR(NOT(ISNUMBER($O94)),$O94&lt;0,$O94&gt;1)),AND(OR($H94="确定",$H94="零金额"),NOT(ISNUMBER($G94))),AND($H94="确定",$G94=0),AND($H94="不适用",$G94&lt;&gt;"")),"错误：金额/期限/日期/比例",IF(AND(OR($H94="确定",$H94="零金额"),OR($G94="",$G94&lt;0)),"错误：金额",
IF(AND($H94="确定",$K94&lt;&gt;"CNY"),"人工判断（HOLD）：非人民币",
IF($H94="未确定","人工判断（HOLD）：金额未确定",
IF(AND($H94="不适用",$F94&lt;&gt;"NDA/保密"),"待补充：金额口径",
IF(AND($H94="零金额",$F94="NDA/保密"),"待补充：NDA 金额口径应为不适用",
IF(AND($H94="零金额",$F94&lt;&gt;"NDA/保密"),"人工判断（HOLD）：零金额对价",
IF(AND($H94&lt;&gt;"确定",$H94&lt;&gt;"零金额",$H94&lt;&gt;"不适用"),"错误：金额口径",
IF($Z94&lt;&gt;"无","暂停：存在未解除事项",
IF(AND($V94&lt;&gt;"无",$W94&lt;&gt;"已完成"),"暂停：专项未完成",
IF($AA94&lt;&gt;"是","暂停：批准条件未落实",
IF(AND($AB94&lt;&gt;"是",$AB94&lt;&gt;"不适用（未签署）"),"暂停：签署版不一致",
IF(OR($Y94="是",AND(OR($H94="确定",$H94="零金额"),N($J94)&gt;审批参数!$B$10)),"R3",
IF($O94&gt;审批参数!$B$14,"R3",
IF(OR(AND(OR($H94="确定",$H94="零金额"),N($J94)&gt;审批参数!$B$9),$X94&gt;0,$L94&gt;审批参数!$B$12,$O94&gt;审批参数!$B$11,$V94&lt;&gt;"无",$F94="SaaS采购"),"R2","R1"))))))))))))))))))</f>
        <v/>
      </c>
      <c r="AD94" s="31" t="str">
        <f aca="false">IF($A94="","",
IF(LEFT($AC94,2)="错误","检查输入",
IF(LEFT($AC94,2)="待补","缺少必填项或金额口径",
IF(LEFT($AC94,2)="人工","金额/币种需人工判断",
IF(LEFT($AC94,2)="暂停",MID($AC94,4,100),
TRIM(
IF(OR($Y94="是",AND(OR($H94="确定",$H94="零金额"),N($J94)&gt;审批参数!$B$10)),"金额或责任超R3线；","")
&amp;IF(AND(OR($H94="确定",$H94="零金额"),N($J94)&gt;审批参数!$B$9,N($J94)&lt;=审批参数!$B$10),"金额超R1上限；","")
&amp;IF($O94&gt;审批参数!$B$14,"预付款超50%；","")
&amp;IF($X94&gt;0,"存在最终采纳的实质偏离；","")
&amp;IF($L94&gt;审批参数!$B$12,"期限超12个月；","")
&amp;IF($O94&gt;审批参数!$B$11,"预付款超30%；","")
&amp;IF($V94&lt;&gt;"无","专项风险；","")
&amp;IF($F94="SaaS采购","SaaS采购（限定范围，R2）；","")
))))))</f>
        <v/>
      </c>
      <c r="AE94" s="31" t="str">
        <f aca="false">IF($A94="","",
IF(LEFT($AC94,2)="错误","修正后重算",
IF(LEFT($AC94,2)="待补","补齐后重算",
IF(LEFT($AC94,2)="人工","转人工判断，不得自动放行",
IF(LEFT($AC94,2)="暂停","解除暂停后重算",
IF($AC94="R3","完成R2审查后升级审批",
IF($AC94="R2","业务批准+法务审查+财务/专项意见，并核验签署授权",
"业务批准；涉及付款做财务核验；签署授权另查")))))))</f>
        <v/>
      </c>
      <c r="AF94" s="23"/>
      <c r="AG94" s="23"/>
      <c r="AH94" s="23"/>
      <c r="AI94" s="23"/>
      <c r="AJ94" s="23"/>
    </row>
    <row r="95" customFormat="false" ht="25.5" hidden="false" customHeight="true" outlineLevel="0" collapsed="false">
      <c r="A95" s="23"/>
      <c r="B95" s="23"/>
      <c r="C95" s="23"/>
      <c r="D95" s="23"/>
      <c r="E95" s="23"/>
      <c r="F95" s="23"/>
      <c r="G95" s="24"/>
      <c r="H95" s="23"/>
      <c r="I95" s="25" t="str">
        <f aca="false">IF($A95="","",IF(OR($H95="确定",$H95="零金额"),SUMIFS($G$5:$G$104,$B$5:$B$104,$B95,$T$5:$T$104,"已签署")+SUMIFS($G$5:$G$104,$B$5:$B$104,$B95,$T$5:$T$104,"履行中")+SUMIFS($G$5:$G$104,$B$5:$B$104,$B95,$T$5:$T$104,"已结项")-IF(OR($T95="已签署",$T95="履行中",$T95="已结项"),N($G95),0),""))</f>
        <v/>
      </c>
      <c r="J95" s="25" t="str">
        <f aca="false">IF($A95="","",IF($H95="确定",IF($G95="","待补充",N($G95)+N($I95)),IF($H95="零金额",N($G95)+N($I95),IF($H95="不适用","不适用","待补充"))))</f>
        <v/>
      </c>
      <c r="K95" s="22"/>
      <c r="L95" s="26"/>
      <c r="M95" s="27"/>
      <c r="N95" s="27"/>
      <c r="O95" s="28"/>
      <c r="P95" s="23"/>
      <c r="Q95" s="29" t="str">
        <f aca="false">IF($A95="","",IF(OR($N95="",$P95=""),"",$N95-$P95))</f>
        <v/>
      </c>
      <c r="R95" s="23"/>
      <c r="S95" s="23"/>
      <c r="T95" s="23"/>
      <c r="U95" s="23"/>
      <c r="V95" s="23"/>
      <c r="W95" s="23"/>
      <c r="X95" s="26"/>
      <c r="Y95" s="23"/>
      <c r="Z95" s="23"/>
      <c r="AA95" s="23"/>
      <c r="AB95" s="23"/>
      <c r="AC95" s="30" t="str">
        <f aca="false">IF($A95="","",
IF(COUNTIF($A$5:$A$104,$A95)&gt;1,"错误：编号重复",
IF(OR($B95="",$K95="",$AG95="",AND($F95&lt;&gt;"NDA/保密",$O95=""),$C95="",$D95="",$E95="",$F95="",$H95="",$L95="",$M95="",$N95="",$R95="",$S95="",$T95="",$U95="",$V95="",$W95="",$X95="",$Y95="",$Z95="",$AA95="",$AB95=""),"待补充",
IF(OR(NOT(ISNUMBER($L95)),$L95&lt;=0,NOT(ISNUMBER($M95)),NOT(ISNUMBER($N95)),$N95&lt;$M95,AND($F95&lt;&gt;"NDA/保密",OR(NOT(ISNUMBER($O95)),$O95&lt;0,$O95&gt;1)),AND(OR($H95="确定",$H95="零金额"),NOT(ISNUMBER($G95))),AND($H95="确定",$G95=0),AND($H95="不适用",$G95&lt;&gt;"")),"错误：金额/期限/日期/比例",IF(AND(OR($H95="确定",$H95="零金额"),OR($G95="",$G95&lt;0)),"错误：金额",
IF(AND($H95="确定",$K95&lt;&gt;"CNY"),"人工判断（HOLD）：非人民币",
IF($H95="未确定","人工判断（HOLD）：金额未确定",
IF(AND($H95="不适用",$F95&lt;&gt;"NDA/保密"),"待补充：金额口径",
IF(AND($H95="零金额",$F95="NDA/保密"),"待补充：NDA 金额口径应为不适用",
IF(AND($H95="零金额",$F95&lt;&gt;"NDA/保密"),"人工判断（HOLD）：零金额对价",
IF(AND($H95&lt;&gt;"确定",$H95&lt;&gt;"零金额",$H95&lt;&gt;"不适用"),"错误：金额口径",
IF($Z95&lt;&gt;"无","暂停：存在未解除事项",
IF(AND($V95&lt;&gt;"无",$W95&lt;&gt;"已完成"),"暂停：专项未完成",
IF($AA95&lt;&gt;"是","暂停：批准条件未落实",
IF(AND($AB95&lt;&gt;"是",$AB95&lt;&gt;"不适用（未签署）"),"暂停：签署版不一致",
IF(OR($Y95="是",AND(OR($H95="确定",$H95="零金额"),N($J95)&gt;审批参数!$B$10)),"R3",
IF($O95&gt;审批参数!$B$14,"R3",
IF(OR(AND(OR($H95="确定",$H95="零金额"),N($J95)&gt;审批参数!$B$9),$X95&gt;0,$L95&gt;审批参数!$B$12,$O95&gt;审批参数!$B$11,$V95&lt;&gt;"无",$F95="SaaS采购"),"R2","R1"))))))))))))))))))</f>
        <v/>
      </c>
      <c r="AD95" s="31" t="str">
        <f aca="false">IF($A95="","",
IF(LEFT($AC95,2)="错误","检查输入",
IF(LEFT($AC95,2)="待补","缺少必填项或金额口径",
IF(LEFT($AC95,2)="人工","金额/币种需人工判断",
IF(LEFT($AC95,2)="暂停",MID($AC95,4,100),
TRIM(
IF(OR($Y95="是",AND(OR($H95="确定",$H95="零金额"),N($J95)&gt;审批参数!$B$10)),"金额或责任超R3线；","")
&amp;IF(AND(OR($H95="确定",$H95="零金额"),N($J95)&gt;审批参数!$B$9,N($J95)&lt;=审批参数!$B$10),"金额超R1上限；","")
&amp;IF($O95&gt;审批参数!$B$14,"预付款超50%；","")
&amp;IF($X95&gt;0,"存在最终采纳的实质偏离；","")
&amp;IF($L95&gt;审批参数!$B$12,"期限超12个月；","")
&amp;IF($O95&gt;审批参数!$B$11,"预付款超30%；","")
&amp;IF($V95&lt;&gt;"无","专项风险；","")
&amp;IF($F95="SaaS采购","SaaS采购（限定范围，R2）；","")
))))))</f>
        <v/>
      </c>
      <c r="AE95" s="31" t="str">
        <f aca="false">IF($A95="","",
IF(LEFT($AC95,2)="错误","修正后重算",
IF(LEFT($AC95,2)="待补","补齐后重算",
IF(LEFT($AC95,2)="人工","转人工判断，不得自动放行",
IF(LEFT($AC95,2)="暂停","解除暂停后重算",
IF($AC95="R3","完成R2审查后升级审批",
IF($AC95="R2","业务批准+法务审查+财务/专项意见，并核验签署授权",
"业务批准；涉及付款做财务核验；签署授权另查")))))))</f>
        <v/>
      </c>
      <c r="AF95" s="23"/>
      <c r="AG95" s="23"/>
      <c r="AH95" s="23"/>
      <c r="AI95" s="23"/>
      <c r="AJ95" s="23"/>
    </row>
    <row r="96" customFormat="false" ht="25.5" hidden="false" customHeight="true" outlineLevel="0" collapsed="false">
      <c r="A96" s="23"/>
      <c r="B96" s="23"/>
      <c r="C96" s="23"/>
      <c r="D96" s="23"/>
      <c r="E96" s="23"/>
      <c r="F96" s="23"/>
      <c r="G96" s="24"/>
      <c r="H96" s="23"/>
      <c r="I96" s="25" t="str">
        <f aca="false">IF($A96="","",IF(OR($H96="确定",$H96="零金额"),SUMIFS($G$5:$G$104,$B$5:$B$104,$B96,$T$5:$T$104,"已签署")+SUMIFS($G$5:$G$104,$B$5:$B$104,$B96,$T$5:$T$104,"履行中")+SUMIFS($G$5:$G$104,$B$5:$B$104,$B96,$T$5:$T$104,"已结项")-IF(OR($T96="已签署",$T96="履行中",$T96="已结项"),N($G96),0),""))</f>
        <v/>
      </c>
      <c r="J96" s="25" t="str">
        <f aca="false">IF($A96="","",IF($H96="确定",IF($G96="","待补充",N($G96)+N($I96)),IF($H96="零金额",N($G96)+N($I96),IF($H96="不适用","不适用","待补充"))))</f>
        <v/>
      </c>
      <c r="K96" s="22"/>
      <c r="L96" s="26"/>
      <c r="M96" s="27"/>
      <c r="N96" s="27"/>
      <c r="O96" s="28"/>
      <c r="P96" s="23"/>
      <c r="Q96" s="29" t="str">
        <f aca="false">IF($A96="","",IF(OR($N96="",$P96=""),"",$N96-$P96))</f>
        <v/>
      </c>
      <c r="R96" s="23"/>
      <c r="S96" s="23"/>
      <c r="T96" s="23"/>
      <c r="U96" s="23"/>
      <c r="V96" s="23"/>
      <c r="W96" s="23"/>
      <c r="X96" s="26"/>
      <c r="Y96" s="23"/>
      <c r="Z96" s="23"/>
      <c r="AA96" s="23"/>
      <c r="AB96" s="23"/>
      <c r="AC96" s="30" t="str">
        <f aca="false">IF($A96="","",
IF(COUNTIF($A$5:$A$104,$A96)&gt;1,"错误：编号重复",
IF(OR($B96="",$K96="",$AG96="",AND($F96&lt;&gt;"NDA/保密",$O96=""),$C96="",$D96="",$E96="",$F96="",$H96="",$L96="",$M96="",$N96="",$R96="",$S96="",$T96="",$U96="",$V96="",$W96="",$X96="",$Y96="",$Z96="",$AA96="",$AB96=""),"待补充",
IF(OR(NOT(ISNUMBER($L96)),$L96&lt;=0,NOT(ISNUMBER($M96)),NOT(ISNUMBER($N96)),$N96&lt;$M96,AND($F96&lt;&gt;"NDA/保密",OR(NOT(ISNUMBER($O96)),$O96&lt;0,$O96&gt;1)),AND(OR($H96="确定",$H96="零金额"),NOT(ISNUMBER($G96))),AND($H96="确定",$G96=0),AND($H96="不适用",$G96&lt;&gt;"")),"错误：金额/期限/日期/比例",IF(AND(OR($H96="确定",$H96="零金额"),OR($G96="",$G96&lt;0)),"错误：金额",
IF(AND($H96="确定",$K96&lt;&gt;"CNY"),"人工判断（HOLD）：非人民币",
IF($H96="未确定","人工判断（HOLD）：金额未确定",
IF(AND($H96="不适用",$F96&lt;&gt;"NDA/保密"),"待补充：金额口径",
IF(AND($H96="零金额",$F96="NDA/保密"),"待补充：NDA 金额口径应为不适用",
IF(AND($H96="零金额",$F96&lt;&gt;"NDA/保密"),"人工判断（HOLD）：零金额对价",
IF(AND($H96&lt;&gt;"确定",$H96&lt;&gt;"零金额",$H96&lt;&gt;"不适用"),"错误：金额口径",
IF($Z96&lt;&gt;"无","暂停：存在未解除事项",
IF(AND($V96&lt;&gt;"无",$W96&lt;&gt;"已完成"),"暂停：专项未完成",
IF($AA96&lt;&gt;"是","暂停：批准条件未落实",
IF(AND($AB96&lt;&gt;"是",$AB96&lt;&gt;"不适用（未签署）"),"暂停：签署版不一致",
IF(OR($Y96="是",AND(OR($H96="确定",$H96="零金额"),N($J96)&gt;审批参数!$B$10)),"R3",
IF($O96&gt;审批参数!$B$14,"R3",
IF(OR(AND(OR($H96="确定",$H96="零金额"),N($J96)&gt;审批参数!$B$9),$X96&gt;0,$L96&gt;审批参数!$B$12,$O96&gt;审批参数!$B$11,$V96&lt;&gt;"无",$F96="SaaS采购"),"R2","R1"))))))))))))))))))</f>
        <v/>
      </c>
      <c r="AD96" s="31" t="str">
        <f aca="false">IF($A96="","",
IF(LEFT($AC96,2)="错误","检查输入",
IF(LEFT($AC96,2)="待补","缺少必填项或金额口径",
IF(LEFT($AC96,2)="人工","金额/币种需人工判断",
IF(LEFT($AC96,2)="暂停",MID($AC96,4,100),
TRIM(
IF(OR($Y96="是",AND(OR($H96="确定",$H96="零金额"),N($J96)&gt;审批参数!$B$10)),"金额或责任超R3线；","")
&amp;IF(AND(OR($H96="确定",$H96="零金额"),N($J96)&gt;审批参数!$B$9,N($J96)&lt;=审批参数!$B$10),"金额超R1上限；","")
&amp;IF($O96&gt;审批参数!$B$14,"预付款超50%；","")
&amp;IF($X96&gt;0,"存在最终采纳的实质偏离；","")
&amp;IF($L96&gt;审批参数!$B$12,"期限超12个月；","")
&amp;IF($O96&gt;审批参数!$B$11,"预付款超30%；","")
&amp;IF($V96&lt;&gt;"无","专项风险；","")
&amp;IF($F96="SaaS采购","SaaS采购（限定范围，R2）；","")
))))))</f>
        <v/>
      </c>
      <c r="AE96" s="31" t="str">
        <f aca="false">IF($A96="","",
IF(LEFT($AC96,2)="错误","修正后重算",
IF(LEFT($AC96,2)="待补","补齐后重算",
IF(LEFT($AC96,2)="人工","转人工判断，不得自动放行",
IF(LEFT($AC96,2)="暂停","解除暂停后重算",
IF($AC96="R3","完成R2审查后升级审批",
IF($AC96="R2","业务批准+法务审查+财务/专项意见，并核验签署授权",
"业务批准；涉及付款做财务核验；签署授权另查")))))))</f>
        <v/>
      </c>
      <c r="AF96" s="23"/>
      <c r="AG96" s="23"/>
      <c r="AH96" s="23"/>
      <c r="AI96" s="23"/>
      <c r="AJ96" s="23"/>
    </row>
    <row r="97" customFormat="false" ht="25.5" hidden="false" customHeight="true" outlineLevel="0" collapsed="false">
      <c r="A97" s="23"/>
      <c r="B97" s="23"/>
      <c r="C97" s="23"/>
      <c r="D97" s="23"/>
      <c r="E97" s="23"/>
      <c r="F97" s="23"/>
      <c r="G97" s="24"/>
      <c r="H97" s="23"/>
      <c r="I97" s="25" t="str">
        <f aca="false">IF($A97="","",IF(OR($H97="确定",$H97="零金额"),SUMIFS($G$5:$G$104,$B$5:$B$104,$B97,$T$5:$T$104,"已签署")+SUMIFS($G$5:$G$104,$B$5:$B$104,$B97,$T$5:$T$104,"履行中")+SUMIFS($G$5:$G$104,$B$5:$B$104,$B97,$T$5:$T$104,"已结项")-IF(OR($T97="已签署",$T97="履行中",$T97="已结项"),N($G97),0),""))</f>
        <v/>
      </c>
      <c r="J97" s="25" t="str">
        <f aca="false">IF($A97="","",IF($H97="确定",IF($G97="","待补充",N($G97)+N($I97)),IF($H97="零金额",N($G97)+N($I97),IF($H97="不适用","不适用","待补充"))))</f>
        <v/>
      </c>
      <c r="K97" s="22"/>
      <c r="L97" s="26"/>
      <c r="M97" s="27"/>
      <c r="N97" s="27"/>
      <c r="O97" s="28"/>
      <c r="P97" s="23"/>
      <c r="Q97" s="29" t="str">
        <f aca="false">IF($A97="","",IF(OR($N97="",$P97=""),"",$N97-$P97))</f>
        <v/>
      </c>
      <c r="R97" s="23"/>
      <c r="S97" s="23"/>
      <c r="T97" s="23"/>
      <c r="U97" s="23"/>
      <c r="V97" s="23"/>
      <c r="W97" s="23"/>
      <c r="X97" s="26"/>
      <c r="Y97" s="23"/>
      <c r="Z97" s="23"/>
      <c r="AA97" s="23"/>
      <c r="AB97" s="23"/>
      <c r="AC97" s="30" t="str">
        <f aca="false">IF($A97="","",
IF(COUNTIF($A$5:$A$104,$A97)&gt;1,"错误：编号重复",
IF(OR($B97="",$K97="",$AG97="",AND($F97&lt;&gt;"NDA/保密",$O97=""),$C97="",$D97="",$E97="",$F97="",$H97="",$L97="",$M97="",$N97="",$R97="",$S97="",$T97="",$U97="",$V97="",$W97="",$X97="",$Y97="",$Z97="",$AA97="",$AB97=""),"待补充",
IF(OR(NOT(ISNUMBER($L97)),$L97&lt;=0,NOT(ISNUMBER($M97)),NOT(ISNUMBER($N97)),$N97&lt;$M97,AND($F97&lt;&gt;"NDA/保密",OR(NOT(ISNUMBER($O97)),$O97&lt;0,$O97&gt;1)),AND(OR($H97="确定",$H97="零金额"),NOT(ISNUMBER($G97))),AND($H97="确定",$G97=0),AND($H97="不适用",$G97&lt;&gt;"")),"错误：金额/期限/日期/比例",IF(AND(OR($H97="确定",$H97="零金额"),OR($G97="",$G97&lt;0)),"错误：金额",
IF(AND($H97="确定",$K97&lt;&gt;"CNY"),"人工判断（HOLD）：非人民币",
IF($H97="未确定","人工判断（HOLD）：金额未确定",
IF(AND($H97="不适用",$F97&lt;&gt;"NDA/保密"),"待补充：金额口径",
IF(AND($H97="零金额",$F97="NDA/保密"),"待补充：NDA 金额口径应为不适用",
IF(AND($H97="零金额",$F97&lt;&gt;"NDA/保密"),"人工判断（HOLD）：零金额对价",
IF(AND($H97&lt;&gt;"确定",$H97&lt;&gt;"零金额",$H97&lt;&gt;"不适用"),"错误：金额口径",
IF($Z97&lt;&gt;"无","暂停：存在未解除事项",
IF(AND($V97&lt;&gt;"无",$W97&lt;&gt;"已完成"),"暂停：专项未完成",
IF($AA97&lt;&gt;"是","暂停：批准条件未落实",
IF(AND($AB97&lt;&gt;"是",$AB97&lt;&gt;"不适用（未签署）"),"暂停：签署版不一致",
IF(OR($Y97="是",AND(OR($H97="确定",$H97="零金额"),N($J97)&gt;审批参数!$B$10)),"R3",
IF($O97&gt;审批参数!$B$14,"R3",
IF(OR(AND(OR($H97="确定",$H97="零金额"),N($J97)&gt;审批参数!$B$9),$X97&gt;0,$L97&gt;审批参数!$B$12,$O97&gt;审批参数!$B$11,$V97&lt;&gt;"无",$F97="SaaS采购"),"R2","R1"))))))))))))))))))</f>
        <v/>
      </c>
      <c r="AD97" s="31" t="str">
        <f aca="false">IF($A97="","",
IF(LEFT($AC97,2)="错误","检查输入",
IF(LEFT($AC97,2)="待补","缺少必填项或金额口径",
IF(LEFT($AC97,2)="人工","金额/币种需人工判断",
IF(LEFT($AC97,2)="暂停",MID($AC97,4,100),
TRIM(
IF(OR($Y97="是",AND(OR($H97="确定",$H97="零金额"),N($J97)&gt;审批参数!$B$10)),"金额或责任超R3线；","")
&amp;IF(AND(OR($H97="确定",$H97="零金额"),N($J97)&gt;审批参数!$B$9,N($J97)&lt;=审批参数!$B$10),"金额超R1上限；","")
&amp;IF($O97&gt;审批参数!$B$14,"预付款超50%；","")
&amp;IF($X97&gt;0,"存在最终采纳的实质偏离；","")
&amp;IF($L97&gt;审批参数!$B$12,"期限超12个月；","")
&amp;IF($O97&gt;审批参数!$B$11,"预付款超30%；","")
&amp;IF($V97&lt;&gt;"无","专项风险；","")
&amp;IF($F97="SaaS采购","SaaS采购（限定范围，R2）；","")
))))))</f>
        <v/>
      </c>
      <c r="AE97" s="31" t="str">
        <f aca="false">IF($A97="","",
IF(LEFT($AC97,2)="错误","修正后重算",
IF(LEFT($AC97,2)="待补","补齐后重算",
IF(LEFT($AC97,2)="人工","转人工判断，不得自动放行",
IF(LEFT($AC97,2)="暂停","解除暂停后重算",
IF($AC97="R3","完成R2审查后升级审批",
IF($AC97="R2","业务批准+法务审查+财务/专项意见，并核验签署授权",
"业务批准；涉及付款做财务核验；签署授权另查")))))))</f>
        <v/>
      </c>
      <c r="AF97" s="23"/>
      <c r="AG97" s="23"/>
      <c r="AH97" s="23"/>
      <c r="AI97" s="23"/>
      <c r="AJ97" s="23"/>
    </row>
    <row r="98" customFormat="false" ht="25.5" hidden="false" customHeight="true" outlineLevel="0" collapsed="false">
      <c r="A98" s="23"/>
      <c r="B98" s="23"/>
      <c r="C98" s="23"/>
      <c r="D98" s="23"/>
      <c r="E98" s="23"/>
      <c r="F98" s="23"/>
      <c r="G98" s="24"/>
      <c r="H98" s="23"/>
      <c r="I98" s="25" t="str">
        <f aca="false">IF($A98="","",IF(OR($H98="确定",$H98="零金额"),SUMIFS($G$5:$G$104,$B$5:$B$104,$B98,$T$5:$T$104,"已签署")+SUMIFS($G$5:$G$104,$B$5:$B$104,$B98,$T$5:$T$104,"履行中")+SUMIFS($G$5:$G$104,$B$5:$B$104,$B98,$T$5:$T$104,"已结项")-IF(OR($T98="已签署",$T98="履行中",$T98="已结项"),N($G98),0),""))</f>
        <v/>
      </c>
      <c r="J98" s="25" t="str">
        <f aca="false">IF($A98="","",IF($H98="确定",IF($G98="","待补充",N($G98)+N($I98)),IF($H98="零金额",N($G98)+N($I98),IF($H98="不适用","不适用","待补充"))))</f>
        <v/>
      </c>
      <c r="K98" s="22"/>
      <c r="L98" s="26"/>
      <c r="M98" s="27"/>
      <c r="N98" s="27"/>
      <c r="O98" s="28"/>
      <c r="P98" s="23"/>
      <c r="Q98" s="29" t="str">
        <f aca="false">IF($A98="","",IF(OR($N98="",$P98=""),"",$N98-$P98))</f>
        <v/>
      </c>
      <c r="R98" s="23"/>
      <c r="S98" s="23"/>
      <c r="T98" s="23"/>
      <c r="U98" s="23"/>
      <c r="V98" s="23"/>
      <c r="W98" s="23"/>
      <c r="X98" s="26"/>
      <c r="Y98" s="23"/>
      <c r="Z98" s="23"/>
      <c r="AA98" s="23"/>
      <c r="AB98" s="23"/>
      <c r="AC98" s="30" t="str">
        <f aca="false">IF($A98="","",
IF(COUNTIF($A$5:$A$104,$A98)&gt;1,"错误：编号重复",
IF(OR($B98="",$K98="",$AG98="",AND($F98&lt;&gt;"NDA/保密",$O98=""),$C98="",$D98="",$E98="",$F98="",$H98="",$L98="",$M98="",$N98="",$R98="",$S98="",$T98="",$U98="",$V98="",$W98="",$X98="",$Y98="",$Z98="",$AA98="",$AB98=""),"待补充",
IF(OR(NOT(ISNUMBER($L98)),$L98&lt;=0,NOT(ISNUMBER($M98)),NOT(ISNUMBER($N98)),$N98&lt;$M98,AND($F98&lt;&gt;"NDA/保密",OR(NOT(ISNUMBER($O98)),$O98&lt;0,$O98&gt;1)),AND(OR($H98="确定",$H98="零金额"),NOT(ISNUMBER($G98))),AND($H98="确定",$G98=0),AND($H98="不适用",$G98&lt;&gt;"")),"错误：金额/期限/日期/比例",IF(AND(OR($H98="确定",$H98="零金额"),OR($G98="",$G98&lt;0)),"错误：金额",
IF(AND($H98="确定",$K98&lt;&gt;"CNY"),"人工判断（HOLD）：非人民币",
IF($H98="未确定","人工判断（HOLD）：金额未确定",
IF(AND($H98="不适用",$F98&lt;&gt;"NDA/保密"),"待补充：金额口径",
IF(AND($H98="零金额",$F98="NDA/保密"),"待补充：NDA 金额口径应为不适用",
IF(AND($H98="零金额",$F98&lt;&gt;"NDA/保密"),"人工判断（HOLD）：零金额对价",
IF(AND($H98&lt;&gt;"确定",$H98&lt;&gt;"零金额",$H98&lt;&gt;"不适用"),"错误：金额口径",
IF($Z98&lt;&gt;"无","暂停：存在未解除事项",
IF(AND($V98&lt;&gt;"无",$W98&lt;&gt;"已完成"),"暂停：专项未完成",
IF($AA98&lt;&gt;"是","暂停：批准条件未落实",
IF(AND($AB98&lt;&gt;"是",$AB98&lt;&gt;"不适用（未签署）"),"暂停：签署版不一致",
IF(OR($Y98="是",AND(OR($H98="确定",$H98="零金额"),N($J98)&gt;审批参数!$B$10)),"R3",
IF($O98&gt;审批参数!$B$14,"R3",
IF(OR(AND(OR($H98="确定",$H98="零金额"),N($J98)&gt;审批参数!$B$9),$X98&gt;0,$L98&gt;审批参数!$B$12,$O98&gt;审批参数!$B$11,$V98&lt;&gt;"无",$F98="SaaS采购"),"R2","R1"))))))))))))))))))</f>
        <v/>
      </c>
      <c r="AD98" s="31" t="str">
        <f aca="false">IF($A98="","",
IF(LEFT($AC98,2)="错误","检查输入",
IF(LEFT($AC98,2)="待补","缺少必填项或金额口径",
IF(LEFT($AC98,2)="人工","金额/币种需人工判断",
IF(LEFT($AC98,2)="暂停",MID($AC98,4,100),
TRIM(
IF(OR($Y98="是",AND(OR($H98="确定",$H98="零金额"),N($J98)&gt;审批参数!$B$10)),"金额或责任超R3线；","")
&amp;IF(AND(OR($H98="确定",$H98="零金额"),N($J98)&gt;审批参数!$B$9,N($J98)&lt;=审批参数!$B$10),"金额超R1上限；","")
&amp;IF($O98&gt;审批参数!$B$14,"预付款超50%；","")
&amp;IF($X98&gt;0,"存在最终采纳的实质偏离；","")
&amp;IF($L98&gt;审批参数!$B$12,"期限超12个月；","")
&amp;IF($O98&gt;审批参数!$B$11,"预付款超30%；","")
&amp;IF($V98&lt;&gt;"无","专项风险；","")
&amp;IF($F98="SaaS采购","SaaS采购（限定范围，R2）；","")
))))))</f>
        <v/>
      </c>
      <c r="AE98" s="31" t="str">
        <f aca="false">IF($A98="","",
IF(LEFT($AC98,2)="错误","修正后重算",
IF(LEFT($AC98,2)="待补","补齐后重算",
IF(LEFT($AC98,2)="人工","转人工判断，不得自动放行",
IF(LEFT($AC98,2)="暂停","解除暂停后重算",
IF($AC98="R3","完成R2审查后升级审批",
IF($AC98="R2","业务批准+法务审查+财务/专项意见，并核验签署授权",
"业务批准；涉及付款做财务核验；签署授权另查")))))))</f>
        <v/>
      </c>
      <c r="AF98" s="23"/>
      <c r="AG98" s="23"/>
      <c r="AH98" s="23"/>
      <c r="AI98" s="23"/>
      <c r="AJ98" s="23"/>
    </row>
    <row r="99" customFormat="false" ht="25.5" hidden="false" customHeight="true" outlineLevel="0" collapsed="false">
      <c r="A99" s="23"/>
      <c r="B99" s="23"/>
      <c r="C99" s="23"/>
      <c r="D99" s="23"/>
      <c r="E99" s="23"/>
      <c r="F99" s="23"/>
      <c r="G99" s="24"/>
      <c r="H99" s="23"/>
      <c r="I99" s="25" t="str">
        <f aca="false">IF($A99="","",IF(OR($H99="确定",$H99="零金额"),SUMIFS($G$5:$G$104,$B$5:$B$104,$B99,$T$5:$T$104,"已签署")+SUMIFS($G$5:$G$104,$B$5:$B$104,$B99,$T$5:$T$104,"履行中")+SUMIFS($G$5:$G$104,$B$5:$B$104,$B99,$T$5:$T$104,"已结项")-IF(OR($T99="已签署",$T99="履行中",$T99="已结项"),N($G99),0),""))</f>
        <v/>
      </c>
      <c r="J99" s="25" t="str">
        <f aca="false">IF($A99="","",IF($H99="确定",IF($G99="","待补充",N($G99)+N($I99)),IF($H99="零金额",N($G99)+N($I99),IF($H99="不适用","不适用","待补充"))))</f>
        <v/>
      </c>
      <c r="K99" s="22"/>
      <c r="L99" s="26"/>
      <c r="M99" s="27"/>
      <c r="N99" s="27"/>
      <c r="O99" s="28"/>
      <c r="P99" s="23"/>
      <c r="Q99" s="29" t="str">
        <f aca="false">IF($A99="","",IF(OR($N99="",$P99=""),"",$N99-$P99))</f>
        <v/>
      </c>
      <c r="R99" s="23"/>
      <c r="S99" s="23"/>
      <c r="T99" s="23"/>
      <c r="U99" s="23"/>
      <c r="V99" s="23"/>
      <c r="W99" s="23"/>
      <c r="X99" s="26"/>
      <c r="Y99" s="23"/>
      <c r="Z99" s="23"/>
      <c r="AA99" s="23"/>
      <c r="AB99" s="23"/>
      <c r="AC99" s="30" t="str">
        <f aca="false">IF($A99="","",
IF(COUNTIF($A$5:$A$104,$A99)&gt;1,"错误：编号重复",
IF(OR($B99="",$K99="",$AG99="",AND($F99&lt;&gt;"NDA/保密",$O99=""),$C99="",$D99="",$E99="",$F99="",$H99="",$L99="",$M99="",$N99="",$R99="",$S99="",$T99="",$U99="",$V99="",$W99="",$X99="",$Y99="",$Z99="",$AA99="",$AB99=""),"待补充",
IF(OR(NOT(ISNUMBER($L99)),$L99&lt;=0,NOT(ISNUMBER($M99)),NOT(ISNUMBER($N99)),$N99&lt;$M99,AND($F99&lt;&gt;"NDA/保密",OR(NOT(ISNUMBER($O99)),$O99&lt;0,$O99&gt;1)),AND(OR($H99="确定",$H99="零金额"),NOT(ISNUMBER($G99))),AND($H99="确定",$G99=0),AND($H99="不适用",$G99&lt;&gt;"")),"错误：金额/期限/日期/比例",IF(AND(OR($H99="确定",$H99="零金额"),OR($G99="",$G99&lt;0)),"错误：金额",
IF(AND($H99="确定",$K99&lt;&gt;"CNY"),"人工判断（HOLD）：非人民币",
IF($H99="未确定","人工判断（HOLD）：金额未确定",
IF(AND($H99="不适用",$F99&lt;&gt;"NDA/保密"),"待补充：金额口径",
IF(AND($H99="零金额",$F99="NDA/保密"),"待补充：NDA 金额口径应为不适用",
IF(AND($H99="零金额",$F99&lt;&gt;"NDA/保密"),"人工判断（HOLD）：零金额对价",
IF(AND($H99&lt;&gt;"确定",$H99&lt;&gt;"零金额",$H99&lt;&gt;"不适用"),"错误：金额口径",
IF($Z99&lt;&gt;"无","暂停：存在未解除事项",
IF(AND($V99&lt;&gt;"无",$W99&lt;&gt;"已完成"),"暂停：专项未完成",
IF($AA99&lt;&gt;"是","暂停：批准条件未落实",
IF(AND($AB99&lt;&gt;"是",$AB99&lt;&gt;"不适用（未签署）"),"暂停：签署版不一致",
IF(OR($Y99="是",AND(OR($H99="确定",$H99="零金额"),N($J99)&gt;审批参数!$B$10)),"R3",
IF($O99&gt;审批参数!$B$14,"R3",
IF(OR(AND(OR($H99="确定",$H99="零金额"),N($J99)&gt;审批参数!$B$9),$X99&gt;0,$L99&gt;审批参数!$B$12,$O99&gt;审批参数!$B$11,$V99&lt;&gt;"无",$F99="SaaS采购"),"R2","R1"))))))))))))))))))</f>
        <v/>
      </c>
      <c r="AD99" s="31" t="str">
        <f aca="false">IF($A99="","",
IF(LEFT($AC99,2)="错误","检查输入",
IF(LEFT($AC99,2)="待补","缺少必填项或金额口径",
IF(LEFT($AC99,2)="人工","金额/币种需人工判断",
IF(LEFT($AC99,2)="暂停",MID($AC99,4,100),
TRIM(
IF(OR($Y99="是",AND(OR($H99="确定",$H99="零金额"),N($J99)&gt;审批参数!$B$10)),"金额或责任超R3线；","")
&amp;IF(AND(OR($H99="确定",$H99="零金额"),N($J99)&gt;审批参数!$B$9,N($J99)&lt;=审批参数!$B$10),"金额超R1上限；","")
&amp;IF($O99&gt;审批参数!$B$14,"预付款超50%；","")
&amp;IF($X99&gt;0,"存在最终采纳的实质偏离；","")
&amp;IF($L99&gt;审批参数!$B$12,"期限超12个月；","")
&amp;IF($O99&gt;审批参数!$B$11,"预付款超30%；","")
&amp;IF($V99&lt;&gt;"无","专项风险；","")
&amp;IF($F99="SaaS采购","SaaS采购（限定范围，R2）；","")
))))))</f>
        <v/>
      </c>
      <c r="AE99" s="31" t="str">
        <f aca="false">IF($A99="","",
IF(LEFT($AC99,2)="错误","修正后重算",
IF(LEFT($AC99,2)="待补","补齐后重算",
IF(LEFT($AC99,2)="人工","转人工判断，不得自动放行",
IF(LEFT($AC99,2)="暂停","解除暂停后重算",
IF($AC99="R3","完成R2审查后升级审批",
IF($AC99="R2","业务批准+法务审查+财务/专项意见，并核验签署授权",
"业务批准；涉及付款做财务核验；签署授权另查")))))))</f>
        <v/>
      </c>
      <c r="AF99" s="23"/>
      <c r="AG99" s="23"/>
      <c r="AH99" s="23"/>
      <c r="AI99" s="23"/>
      <c r="AJ99" s="23"/>
    </row>
    <row r="100" customFormat="false" ht="25.5" hidden="false" customHeight="true" outlineLevel="0" collapsed="false">
      <c r="A100" s="23"/>
      <c r="B100" s="23"/>
      <c r="C100" s="23"/>
      <c r="D100" s="23"/>
      <c r="E100" s="23"/>
      <c r="F100" s="23"/>
      <c r="G100" s="24"/>
      <c r="H100" s="23"/>
      <c r="I100" s="25" t="str">
        <f aca="false">IF($A100="","",IF(OR($H100="确定",$H100="零金额"),SUMIFS($G$5:$G$104,$B$5:$B$104,$B100,$T$5:$T$104,"已签署")+SUMIFS($G$5:$G$104,$B$5:$B$104,$B100,$T$5:$T$104,"履行中")+SUMIFS($G$5:$G$104,$B$5:$B$104,$B100,$T$5:$T$104,"已结项")-IF(OR($T100="已签署",$T100="履行中",$T100="已结项"),N($G100),0),""))</f>
        <v/>
      </c>
      <c r="J100" s="25" t="str">
        <f aca="false">IF($A100="","",IF($H100="确定",IF($G100="","待补充",N($G100)+N($I100)),IF($H100="零金额",N($G100)+N($I100),IF($H100="不适用","不适用","待补充"))))</f>
        <v/>
      </c>
      <c r="K100" s="22"/>
      <c r="L100" s="26"/>
      <c r="M100" s="27"/>
      <c r="N100" s="27"/>
      <c r="O100" s="28"/>
      <c r="P100" s="23"/>
      <c r="Q100" s="29" t="str">
        <f aca="false">IF($A100="","",IF(OR($N100="",$P100=""),"",$N100-$P100))</f>
        <v/>
      </c>
      <c r="R100" s="23"/>
      <c r="S100" s="23"/>
      <c r="T100" s="23"/>
      <c r="U100" s="23"/>
      <c r="V100" s="23"/>
      <c r="W100" s="23"/>
      <c r="X100" s="26"/>
      <c r="Y100" s="23"/>
      <c r="Z100" s="23"/>
      <c r="AA100" s="23"/>
      <c r="AB100" s="23"/>
      <c r="AC100" s="30" t="str">
        <f aca="false">IF($A100="","",
IF(COUNTIF($A$5:$A$104,$A100)&gt;1,"错误：编号重复",
IF(OR($B100="",$K100="",$AG100="",AND($F100&lt;&gt;"NDA/保密",$O100=""),$C100="",$D100="",$E100="",$F100="",$H100="",$L100="",$M100="",$N100="",$R100="",$S100="",$T100="",$U100="",$V100="",$W100="",$X100="",$Y100="",$Z100="",$AA100="",$AB100=""),"待补充",
IF(OR(NOT(ISNUMBER($L100)),$L100&lt;=0,NOT(ISNUMBER($M100)),NOT(ISNUMBER($N100)),$N100&lt;$M100,AND($F100&lt;&gt;"NDA/保密",OR(NOT(ISNUMBER($O100)),$O100&lt;0,$O100&gt;1)),AND(OR($H100="确定",$H100="零金额"),NOT(ISNUMBER($G100))),AND($H100="确定",$G100=0),AND($H100="不适用",$G100&lt;&gt;"")),"错误：金额/期限/日期/比例",IF(AND(OR($H100="确定",$H100="零金额"),OR($G100="",$G100&lt;0)),"错误：金额",
IF(AND($H100="确定",$K100&lt;&gt;"CNY"),"人工判断（HOLD）：非人民币",
IF($H100="未确定","人工判断（HOLD）：金额未确定",
IF(AND($H100="不适用",$F100&lt;&gt;"NDA/保密"),"待补充：金额口径",
IF(AND($H100="零金额",$F100="NDA/保密"),"待补充：NDA 金额口径应为不适用",
IF(AND($H100="零金额",$F100&lt;&gt;"NDA/保密"),"人工判断（HOLD）：零金额对价",
IF(AND($H100&lt;&gt;"确定",$H100&lt;&gt;"零金额",$H100&lt;&gt;"不适用"),"错误：金额口径",
IF($Z100&lt;&gt;"无","暂停：存在未解除事项",
IF(AND($V100&lt;&gt;"无",$W100&lt;&gt;"已完成"),"暂停：专项未完成",
IF($AA100&lt;&gt;"是","暂停：批准条件未落实",
IF(AND($AB100&lt;&gt;"是",$AB100&lt;&gt;"不适用（未签署）"),"暂停：签署版不一致",
IF(OR($Y100="是",AND(OR($H100="确定",$H100="零金额"),N($J100)&gt;审批参数!$B$10)),"R3",
IF($O100&gt;审批参数!$B$14,"R3",
IF(OR(AND(OR($H100="确定",$H100="零金额"),N($J100)&gt;审批参数!$B$9),$X100&gt;0,$L100&gt;审批参数!$B$12,$O100&gt;审批参数!$B$11,$V100&lt;&gt;"无",$F100="SaaS采购"),"R2","R1"))))))))))))))))))</f>
        <v/>
      </c>
      <c r="AD100" s="31" t="str">
        <f aca="false">IF($A100="","",
IF(LEFT($AC100,2)="错误","检查输入",
IF(LEFT($AC100,2)="待补","缺少必填项或金额口径",
IF(LEFT($AC100,2)="人工","金额/币种需人工判断",
IF(LEFT($AC100,2)="暂停",MID($AC100,4,100),
TRIM(
IF(OR($Y100="是",AND(OR($H100="确定",$H100="零金额"),N($J100)&gt;审批参数!$B$10)),"金额或责任超R3线；","")
&amp;IF(AND(OR($H100="确定",$H100="零金额"),N($J100)&gt;审批参数!$B$9,N($J100)&lt;=审批参数!$B$10),"金额超R1上限；","")
&amp;IF($O100&gt;审批参数!$B$14,"预付款超50%；","")
&amp;IF($X100&gt;0,"存在最终采纳的实质偏离；","")
&amp;IF($L100&gt;审批参数!$B$12,"期限超12个月；","")
&amp;IF($O100&gt;审批参数!$B$11,"预付款超30%；","")
&amp;IF($V100&lt;&gt;"无","专项风险；","")
&amp;IF($F100="SaaS采购","SaaS采购（限定范围，R2）；","")
))))))</f>
        <v/>
      </c>
      <c r="AE100" s="31" t="str">
        <f aca="false">IF($A100="","",
IF(LEFT($AC100,2)="错误","修正后重算",
IF(LEFT($AC100,2)="待补","补齐后重算",
IF(LEFT($AC100,2)="人工","转人工判断，不得自动放行",
IF(LEFT($AC100,2)="暂停","解除暂停后重算",
IF($AC100="R3","完成R2审查后升级审批",
IF($AC100="R2","业务批准+法务审查+财务/专项意见，并核验签署授权",
"业务批准；涉及付款做财务核验；签署授权另查")))))))</f>
        <v/>
      </c>
      <c r="AF100" s="23"/>
      <c r="AG100" s="23"/>
      <c r="AH100" s="23"/>
      <c r="AI100" s="23"/>
      <c r="AJ100" s="23"/>
    </row>
    <row r="101" customFormat="false" ht="25.5" hidden="false" customHeight="true" outlineLevel="0" collapsed="false">
      <c r="A101" s="23"/>
      <c r="B101" s="23"/>
      <c r="C101" s="23"/>
      <c r="D101" s="23"/>
      <c r="E101" s="23"/>
      <c r="F101" s="23"/>
      <c r="G101" s="24"/>
      <c r="H101" s="23"/>
      <c r="I101" s="25" t="str">
        <f aca="false">IF($A101="","",IF(OR($H101="确定",$H101="零金额"),SUMIFS($G$5:$G$104,$B$5:$B$104,$B101,$T$5:$T$104,"已签署")+SUMIFS($G$5:$G$104,$B$5:$B$104,$B101,$T$5:$T$104,"履行中")+SUMIFS($G$5:$G$104,$B$5:$B$104,$B101,$T$5:$T$104,"已结项")-IF(OR($T101="已签署",$T101="履行中",$T101="已结项"),N($G101),0),""))</f>
        <v/>
      </c>
      <c r="J101" s="25" t="str">
        <f aca="false">IF($A101="","",IF($H101="确定",IF($G101="","待补充",N($G101)+N($I101)),IF($H101="零金额",N($G101)+N($I101),IF($H101="不适用","不适用","待补充"))))</f>
        <v/>
      </c>
      <c r="K101" s="22"/>
      <c r="L101" s="26"/>
      <c r="M101" s="27"/>
      <c r="N101" s="27"/>
      <c r="O101" s="28"/>
      <c r="P101" s="23"/>
      <c r="Q101" s="29" t="str">
        <f aca="false">IF($A101="","",IF(OR($N101="",$P101=""),"",$N101-$P101))</f>
        <v/>
      </c>
      <c r="R101" s="23"/>
      <c r="S101" s="23"/>
      <c r="T101" s="23"/>
      <c r="U101" s="23"/>
      <c r="V101" s="23"/>
      <c r="W101" s="23"/>
      <c r="X101" s="26"/>
      <c r="Y101" s="23"/>
      <c r="Z101" s="23"/>
      <c r="AA101" s="23"/>
      <c r="AB101" s="23"/>
      <c r="AC101" s="30" t="str">
        <f aca="false">IF($A101="","",
IF(COUNTIF($A$5:$A$104,$A101)&gt;1,"错误：编号重复",
IF(OR($B101="",$K101="",$AG101="",AND($F101&lt;&gt;"NDA/保密",$O101=""),$C101="",$D101="",$E101="",$F101="",$H101="",$L101="",$M101="",$N101="",$R101="",$S101="",$T101="",$U101="",$V101="",$W101="",$X101="",$Y101="",$Z101="",$AA101="",$AB101=""),"待补充",
IF(OR(NOT(ISNUMBER($L101)),$L101&lt;=0,NOT(ISNUMBER($M101)),NOT(ISNUMBER($N101)),$N101&lt;$M101,AND($F101&lt;&gt;"NDA/保密",OR(NOT(ISNUMBER($O101)),$O101&lt;0,$O101&gt;1)),AND(OR($H101="确定",$H101="零金额"),NOT(ISNUMBER($G101))),AND($H101="确定",$G101=0),AND($H101="不适用",$G101&lt;&gt;"")),"错误：金额/期限/日期/比例",IF(AND(OR($H101="确定",$H101="零金额"),OR($G101="",$G101&lt;0)),"错误：金额",
IF(AND($H101="确定",$K101&lt;&gt;"CNY"),"人工判断（HOLD）：非人民币",
IF($H101="未确定","人工判断（HOLD）：金额未确定",
IF(AND($H101="不适用",$F101&lt;&gt;"NDA/保密"),"待补充：金额口径",
IF(AND($H101="零金额",$F101="NDA/保密"),"待补充：NDA 金额口径应为不适用",
IF(AND($H101="零金额",$F101&lt;&gt;"NDA/保密"),"人工判断（HOLD）：零金额对价",
IF(AND($H101&lt;&gt;"确定",$H101&lt;&gt;"零金额",$H101&lt;&gt;"不适用"),"错误：金额口径",
IF($Z101&lt;&gt;"无","暂停：存在未解除事项",
IF(AND($V101&lt;&gt;"无",$W101&lt;&gt;"已完成"),"暂停：专项未完成",
IF($AA101&lt;&gt;"是","暂停：批准条件未落实",
IF(AND($AB101&lt;&gt;"是",$AB101&lt;&gt;"不适用（未签署）"),"暂停：签署版不一致",
IF(OR($Y101="是",AND(OR($H101="确定",$H101="零金额"),N($J101)&gt;审批参数!$B$10)),"R3",
IF($O101&gt;审批参数!$B$14,"R3",
IF(OR(AND(OR($H101="确定",$H101="零金额"),N($J101)&gt;审批参数!$B$9),$X101&gt;0,$L101&gt;审批参数!$B$12,$O101&gt;审批参数!$B$11,$V101&lt;&gt;"无",$F101="SaaS采购"),"R2","R1"))))))))))))))))))</f>
        <v/>
      </c>
      <c r="AD101" s="31" t="str">
        <f aca="false">IF($A101="","",
IF(LEFT($AC101,2)="错误","检查输入",
IF(LEFT($AC101,2)="待补","缺少必填项或金额口径",
IF(LEFT($AC101,2)="人工","金额/币种需人工判断",
IF(LEFT($AC101,2)="暂停",MID($AC101,4,100),
TRIM(
IF(OR($Y101="是",AND(OR($H101="确定",$H101="零金额"),N($J101)&gt;审批参数!$B$10)),"金额或责任超R3线；","")
&amp;IF(AND(OR($H101="确定",$H101="零金额"),N($J101)&gt;审批参数!$B$9,N($J101)&lt;=审批参数!$B$10),"金额超R1上限；","")
&amp;IF($O101&gt;审批参数!$B$14,"预付款超50%；","")
&amp;IF($X101&gt;0,"存在最终采纳的实质偏离；","")
&amp;IF($L101&gt;审批参数!$B$12,"期限超12个月；","")
&amp;IF($O101&gt;审批参数!$B$11,"预付款超30%；","")
&amp;IF($V101&lt;&gt;"无","专项风险；","")
&amp;IF($F101="SaaS采购","SaaS采购（限定范围，R2）；","")
))))))</f>
        <v/>
      </c>
      <c r="AE101" s="31" t="str">
        <f aca="false">IF($A101="","",
IF(LEFT($AC101,2)="错误","修正后重算",
IF(LEFT($AC101,2)="待补","补齐后重算",
IF(LEFT($AC101,2)="人工","转人工判断，不得自动放行",
IF(LEFT($AC101,2)="暂停","解除暂停后重算",
IF($AC101="R3","完成R2审查后升级审批",
IF($AC101="R2","业务批准+法务审查+财务/专项意见，并核验签署授权",
"业务批准；涉及付款做财务核验；签署授权另查")))))))</f>
        <v/>
      </c>
      <c r="AF101" s="23"/>
      <c r="AG101" s="23"/>
      <c r="AH101" s="23"/>
      <c r="AI101" s="23"/>
      <c r="AJ101" s="23"/>
    </row>
    <row r="102" customFormat="false" ht="25.5" hidden="false" customHeight="true" outlineLevel="0" collapsed="false">
      <c r="A102" s="23"/>
      <c r="B102" s="23"/>
      <c r="C102" s="23"/>
      <c r="D102" s="23"/>
      <c r="E102" s="23"/>
      <c r="F102" s="23"/>
      <c r="G102" s="24"/>
      <c r="H102" s="23"/>
      <c r="I102" s="25" t="str">
        <f aca="false">IF($A102="","",IF(OR($H102="确定",$H102="零金额"),SUMIFS($G$5:$G$104,$B$5:$B$104,$B102,$T$5:$T$104,"已签署")+SUMIFS($G$5:$G$104,$B$5:$B$104,$B102,$T$5:$T$104,"履行中")+SUMIFS($G$5:$G$104,$B$5:$B$104,$B102,$T$5:$T$104,"已结项")-IF(OR($T102="已签署",$T102="履行中",$T102="已结项"),N($G102),0),""))</f>
        <v/>
      </c>
      <c r="J102" s="25" t="str">
        <f aca="false">IF($A102="","",IF($H102="确定",IF($G102="","待补充",N($G102)+N($I102)),IF($H102="零金额",N($G102)+N($I102),IF($H102="不适用","不适用","待补充"))))</f>
        <v/>
      </c>
      <c r="K102" s="22"/>
      <c r="L102" s="26"/>
      <c r="M102" s="27"/>
      <c r="N102" s="27"/>
      <c r="O102" s="28"/>
      <c r="P102" s="23"/>
      <c r="Q102" s="29" t="str">
        <f aca="false">IF($A102="","",IF(OR($N102="",$P102=""),"",$N102-$P102))</f>
        <v/>
      </c>
      <c r="R102" s="23"/>
      <c r="S102" s="23"/>
      <c r="T102" s="23"/>
      <c r="U102" s="23"/>
      <c r="V102" s="23"/>
      <c r="W102" s="23"/>
      <c r="X102" s="26"/>
      <c r="Y102" s="23"/>
      <c r="Z102" s="23"/>
      <c r="AA102" s="23"/>
      <c r="AB102" s="23"/>
      <c r="AC102" s="30" t="str">
        <f aca="false">IF($A102="","",
IF(COUNTIF($A$5:$A$104,$A102)&gt;1,"错误：编号重复",
IF(OR($B102="",$K102="",$AG102="",AND($F102&lt;&gt;"NDA/保密",$O102=""),$C102="",$D102="",$E102="",$F102="",$H102="",$L102="",$M102="",$N102="",$R102="",$S102="",$T102="",$U102="",$V102="",$W102="",$X102="",$Y102="",$Z102="",$AA102="",$AB102=""),"待补充",
IF(OR(NOT(ISNUMBER($L102)),$L102&lt;=0,NOT(ISNUMBER($M102)),NOT(ISNUMBER($N102)),$N102&lt;$M102,AND($F102&lt;&gt;"NDA/保密",OR(NOT(ISNUMBER($O102)),$O102&lt;0,$O102&gt;1)),AND(OR($H102="确定",$H102="零金额"),NOT(ISNUMBER($G102))),AND($H102="确定",$G102=0),AND($H102="不适用",$G102&lt;&gt;"")),"错误：金额/期限/日期/比例",IF(AND(OR($H102="确定",$H102="零金额"),OR($G102="",$G102&lt;0)),"错误：金额",
IF(AND($H102="确定",$K102&lt;&gt;"CNY"),"人工判断（HOLD）：非人民币",
IF($H102="未确定","人工判断（HOLD）：金额未确定",
IF(AND($H102="不适用",$F102&lt;&gt;"NDA/保密"),"待补充：金额口径",
IF(AND($H102="零金额",$F102="NDA/保密"),"待补充：NDA 金额口径应为不适用",
IF(AND($H102="零金额",$F102&lt;&gt;"NDA/保密"),"人工判断（HOLD）：零金额对价",
IF(AND($H102&lt;&gt;"确定",$H102&lt;&gt;"零金额",$H102&lt;&gt;"不适用"),"错误：金额口径",
IF($Z102&lt;&gt;"无","暂停：存在未解除事项",
IF(AND($V102&lt;&gt;"无",$W102&lt;&gt;"已完成"),"暂停：专项未完成",
IF($AA102&lt;&gt;"是","暂停：批准条件未落实",
IF(AND($AB102&lt;&gt;"是",$AB102&lt;&gt;"不适用（未签署）"),"暂停：签署版不一致",
IF(OR($Y102="是",AND(OR($H102="确定",$H102="零金额"),N($J102)&gt;审批参数!$B$10)),"R3",
IF($O102&gt;审批参数!$B$14,"R3",
IF(OR(AND(OR($H102="确定",$H102="零金额"),N($J102)&gt;审批参数!$B$9),$X102&gt;0,$L102&gt;审批参数!$B$12,$O102&gt;审批参数!$B$11,$V102&lt;&gt;"无",$F102="SaaS采购"),"R2","R1"))))))))))))))))))</f>
        <v/>
      </c>
      <c r="AD102" s="31" t="str">
        <f aca="false">IF($A102="","",
IF(LEFT($AC102,2)="错误","检查输入",
IF(LEFT($AC102,2)="待补","缺少必填项或金额口径",
IF(LEFT($AC102,2)="人工","金额/币种需人工判断",
IF(LEFT($AC102,2)="暂停",MID($AC102,4,100),
TRIM(
IF(OR($Y102="是",AND(OR($H102="确定",$H102="零金额"),N($J102)&gt;审批参数!$B$10)),"金额或责任超R3线；","")
&amp;IF(AND(OR($H102="确定",$H102="零金额"),N($J102)&gt;审批参数!$B$9,N($J102)&lt;=审批参数!$B$10),"金额超R1上限；","")
&amp;IF($O102&gt;审批参数!$B$14,"预付款超50%；","")
&amp;IF($X102&gt;0,"存在最终采纳的实质偏离；","")
&amp;IF($L102&gt;审批参数!$B$12,"期限超12个月；","")
&amp;IF($O102&gt;审批参数!$B$11,"预付款超30%；","")
&amp;IF($V102&lt;&gt;"无","专项风险；","")
&amp;IF($F102="SaaS采购","SaaS采购（限定范围，R2）；","")
))))))</f>
        <v/>
      </c>
      <c r="AE102" s="31" t="str">
        <f aca="false">IF($A102="","",
IF(LEFT($AC102,2)="错误","修正后重算",
IF(LEFT($AC102,2)="待补","补齐后重算",
IF(LEFT($AC102,2)="人工","转人工判断，不得自动放行",
IF(LEFT($AC102,2)="暂停","解除暂停后重算",
IF($AC102="R3","完成R2审查后升级审批",
IF($AC102="R2","业务批准+法务审查+财务/专项意见，并核验签署授权",
"业务批准；涉及付款做财务核验；签署授权另查")))))))</f>
        <v/>
      </c>
      <c r="AF102" s="23"/>
      <c r="AG102" s="23"/>
      <c r="AH102" s="23"/>
      <c r="AI102" s="23"/>
      <c r="AJ102" s="23"/>
    </row>
    <row r="103" customFormat="false" ht="25.5" hidden="false" customHeight="true" outlineLevel="0" collapsed="false">
      <c r="A103" s="23"/>
      <c r="B103" s="23"/>
      <c r="C103" s="23"/>
      <c r="D103" s="23"/>
      <c r="E103" s="23"/>
      <c r="F103" s="23"/>
      <c r="G103" s="24"/>
      <c r="H103" s="23"/>
      <c r="I103" s="25" t="str">
        <f aca="false">IF($A103="","",IF(OR($H103="确定",$H103="零金额"),SUMIFS($G$5:$G$104,$B$5:$B$104,$B103,$T$5:$T$104,"已签署")+SUMIFS($G$5:$G$104,$B$5:$B$104,$B103,$T$5:$T$104,"履行中")+SUMIFS($G$5:$G$104,$B$5:$B$104,$B103,$T$5:$T$104,"已结项")-IF(OR($T103="已签署",$T103="履行中",$T103="已结项"),N($G103),0),""))</f>
        <v/>
      </c>
      <c r="J103" s="25" t="str">
        <f aca="false">IF($A103="","",IF($H103="确定",IF($G103="","待补充",N($G103)+N($I103)),IF($H103="零金额",N($G103)+N($I103),IF($H103="不适用","不适用","待补充"))))</f>
        <v/>
      </c>
      <c r="K103" s="22"/>
      <c r="L103" s="26"/>
      <c r="M103" s="27"/>
      <c r="N103" s="27"/>
      <c r="O103" s="28"/>
      <c r="P103" s="23"/>
      <c r="Q103" s="29" t="str">
        <f aca="false">IF($A103="","",IF(OR($N103="",$P103=""),"",$N103-$P103))</f>
        <v/>
      </c>
      <c r="R103" s="23"/>
      <c r="S103" s="23"/>
      <c r="T103" s="23"/>
      <c r="U103" s="23"/>
      <c r="V103" s="23"/>
      <c r="W103" s="23"/>
      <c r="X103" s="26"/>
      <c r="Y103" s="23"/>
      <c r="Z103" s="23"/>
      <c r="AA103" s="23"/>
      <c r="AB103" s="23"/>
      <c r="AC103" s="30" t="str">
        <f aca="false">IF($A103="","",
IF(COUNTIF($A$5:$A$104,$A103)&gt;1,"错误：编号重复",
IF(OR($B103="",$K103="",$AG103="",AND($F103&lt;&gt;"NDA/保密",$O103=""),$C103="",$D103="",$E103="",$F103="",$H103="",$L103="",$M103="",$N103="",$R103="",$S103="",$T103="",$U103="",$V103="",$W103="",$X103="",$Y103="",$Z103="",$AA103="",$AB103=""),"待补充",
IF(OR(NOT(ISNUMBER($L103)),$L103&lt;=0,NOT(ISNUMBER($M103)),NOT(ISNUMBER($N103)),$N103&lt;$M103,AND($F103&lt;&gt;"NDA/保密",OR(NOT(ISNUMBER($O103)),$O103&lt;0,$O103&gt;1)),AND(OR($H103="确定",$H103="零金额"),NOT(ISNUMBER($G103))),AND($H103="确定",$G103=0),AND($H103="不适用",$G103&lt;&gt;"")),"错误：金额/期限/日期/比例",IF(AND(OR($H103="确定",$H103="零金额"),OR($G103="",$G103&lt;0)),"错误：金额",
IF(AND($H103="确定",$K103&lt;&gt;"CNY"),"人工判断（HOLD）：非人民币",
IF($H103="未确定","人工判断（HOLD）：金额未确定",
IF(AND($H103="不适用",$F103&lt;&gt;"NDA/保密"),"待补充：金额口径",
IF(AND($H103="零金额",$F103="NDA/保密"),"待补充：NDA 金额口径应为不适用",
IF(AND($H103="零金额",$F103&lt;&gt;"NDA/保密"),"人工判断（HOLD）：零金额对价",
IF(AND($H103&lt;&gt;"确定",$H103&lt;&gt;"零金额",$H103&lt;&gt;"不适用"),"错误：金额口径",
IF($Z103&lt;&gt;"无","暂停：存在未解除事项",
IF(AND($V103&lt;&gt;"无",$W103&lt;&gt;"已完成"),"暂停：专项未完成",
IF($AA103&lt;&gt;"是","暂停：批准条件未落实",
IF(AND($AB103&lt;&gt;"是",$AB103&lt;&gt;"不适用（未签署）"),"暂停：签署版不一致",
IF(OR($Y103="是",AND(OR($H103="确定",$H103="零金额"),N($J103)&gt;审批参数!$B$10)),"R3",
IF($O103&gt;审批参数!$B$14,"R3",
IF(OR(AND(OR($H103="确定",$H103="零金额"),N($J103)&gt;审批参数!$B$9),$X103&gt;0,$L103&gt;审批参数!$B$12,$O103&gt;审批参数!$B$11,$V103&lt;&gt;"无",$F103="SaaS采购"),"R2","R1"))))))))))))))))))</f>
        <v/>
      </c>
      <c r="AD103" s="31" t="str">
        <f aca="false">IF($A103="","",
IF(LEFT($AC103,2)="错误","检查输入",
IF(LEFT($AC103,2)="待补","缺少必填项或金额口径",
IF(LEFT($AC103,2)="人工","金额/币种需人工判断",
IF(LEFT($AC103,2)="暂停",MID($AC103,4,100),
TRIM(
IF(OR($Y103="是",AND(OR($H103="确定",$H103="零金额"),N($J103)&gt;审批参数!$B$10)),"金额或责任超R3线；","")
&amp;IF(AND(OR($H103="确定",$H103="零金额"),N($J103)&gt;审批参数!$B$9,N($J103)&lt;=审批参数!$B$10),"金额超R1上限；","")
&amp;IF($O103&gt;审批参数!$B$14,"预付款超50%；","")
&amp;IF($X103&gt;0,"存在最终采纳的实质偏离；","")
&amp;IF($L103&gt;审批参数!$B$12,"期限超12个月；","")
&amp;IF($O103&gt;审批参数!$B$11,"预付款超30%；","")
&amp;IF($V103&lt;&gt;"无","专项风险；","")
&amp;IF($F103="SaaS采购","SaaS采购（限定范围，R2）；","")
))))))</f>
        <v/>
      </c>
      <c r="AE103" s="31" t="str">
        <f aca="false">IF($A103="","",
IF(LEFT($AC103,2)="错误","修正后重算",
IF(LEFT($AC103,2)="待补","补齐后重算",
IF(LEFT($AC103,2)="人工","转人工判断，不得自动放行",
IF(LEFT($AC103,2)="暂停","解除暂停后重算",
IF($AC103="R3","完成R2审查后升级审批",
IF($AC103="R2","业务批准+法务审查+财务/专项意见，并核验签署授权",
"业务批准；涉及付款做财务核验；签署授权另查")))))))</f>
        <v/>
      </c>
      <c r="AF103" s="23"/>
      <c r="AG103" s="23"/>
      <c r="AH103" s="23"/>
      <c r="AI103" s="23"/>
      <c r="AJ103" s="23"/>
    </row>
    <row r="104" customFormat="false" ht="25.5" hidden="false" customHeight="true" outlineLevel="0" collapsed="false">
      <c r="A104" s="23"/>
      <c r="B104" s="23"/>
      <c r="C104" s="23"/>
      <c r="D104" s="23"/>
      <c r="E104" s="23"/>
      <c r="F104" s="23"/>
      <c r="G104" s="24"/>
      <c r="H104" s="23"/>
      <c r="I104" s="25" t="str">
        <f aca="false">IF($A104="","",IF(OR($H104="确定",$H104="零金额"),SUMIFS($G$5:$G$104,$B$5:$B$104,$B104,$T$5:$T$104,"已签署")+SUMIFS($G$5:$G$104,$B$5:$B$104,$B104,$T$5:$T$104,"履行中")+SUMIFS($G$5:$G$104,$B$5:$B$104,$B104,$T$5:$T$104,"已结项")-IF(OR($T104="已签署",$T104="履行中",$T104="已结项"),N($G104),0),""))</f>
        <v/>
      </c>
      <c r="J104" s="25" t="str">
        <f aca="false">IF($A104="","",IF($H104="确定",IF($G104="","待补充",N($G104)+N($I104)),IF($H104="零金额",N($G104)+N($I104),IF($H104="不适用","不适用","待补充"))))</f>
        <v/>
      </c>
      <c r="K104" s="22"/>
      <c r="L104" s="26"/>
      <c r="M104" s="27"/>
      <c r="N104" s="27"/>
      <c r="O104" s="28"/>
      <c r="P104" s="23"/>
      <c r="Q104" s="29" t="str">
        <f aca="false">IF($A104="","",IF(OR($N104="",$P104=""),"",$N104-$P104))</f>
        <v/>
      </c>
      <c r="R104" s="23"/>
      <c r="S104" s="23"/>
      <c r="T104" s="23"/>
      <c r="U104" s="23"/>
      <c r="V104" s="23"/>
      <c r="W104" s="23"/>
      <c r="X104" s="26"/>
      <c r="Y104" s="23"/>
      <c r="Z104" s="23"/>
      <c r="AA104" s="23"/>
      <c r="AB104" s="23"/>
      <c r="AC104" s="30" t="str">
        <f aca="false">IF($A104="","",
IF(COUNTIF($A$5:$A$104,$A104)&gt;1,"错误：编号重复",
IF(OR($B104="",$K104="",$AG104="",AND($F104&lt;&gt;"NDA/保密",$O104=""),$C104="",$D104="",$E104="",$F104="",$H104="",$L104="",$M104="",$N104="",$R104="",$S104="",$T104="",$U104="",$V104="",$W104="",$X104="",$Y104="",$Z104="",$AA104="",$AB104=""),"待补充",
IF(OR(NOT(ISNUMBER($L104)),$L104&lt;=0,NOT(ISNUMBER($M104)),NOT(ISNUMBER($N104)),$N104&lt;$M104,AND($F104&lt;&gt;"NDA/保密",OR(NOT(ISNUMBER($O104)),$O104&lt;0,$O104&gt;1)),AND(OR($H104="确定",$H104="零金额"),NOT(ISNUMBER($G104))),AND($H104="确定",$G104=0),AND($H104="不适用",$G104&lt;&gt;"")),"错误：金额/期限/日期/比例",IF(AND(OR($H104="确定",$H104="零金额"),OR($G104="",$G104&lt;0)),"错误：金额",
IF(AND($H104="确定",$K104&lt;&gt;"CNY"),"人工判断（HOLD）：非人民币",
IF($H104="未确定","人工判断（HOLD）：金额未确定",
IF(AND($H104="不适用",$F104&lt;&gt;"NDA/保密"),"待补充：金额口径",
IF(AND($H104="零金额",$F104="NDA/保密"),"待补充：NDA 金额口径应为不适用",
IF(AND($H104="零金额",$F104&lt;&gt;"NDA/保密"),"人工判断（HOLD）：零金额对价",
IF(AND($H104&lt;&gt;"确定",$H104&lt;&gt;"零金额",$H104&lt;&gt;"不适用"),"错误：金额口径",
IF($Z104&lt;&gt;"无","暂停：存在未解除事项",
IF(AND($V104&lt;&gt;"无",$W104&lt;&gt;"已完成"),"暂停：专项未完成",
IF($AA104&lt;&gt;"是","暂停：批准条件未落实",
IF(AND($AB104&lt;&gt;"是",$AB104&lt;&gt;"不适用（未签署）"),"暂停：签署版不一致",
IF(OR($Y104="是",AND(OR($H104="确定",$H104="零金额"),N($J104)&gt;审批参数!$B$10)),"R3",
IF($O104&gt;审批参数!$B$14,"R3",
IF(OR(AND(OR($H104="确定",$H104="零金额"),N($J104)&gt;审批参数!$B$9),$X104&gt;0,$L104&gt;审批参数!$B$12,$O104&gt;审批参数!$B$11,$V104&lt;&gt;"无",$F104="SaaS采购"),"R2","R1"))))))))))))))))))</f>
        <v/>
      </c>
      <c r="AD104" s="31" t="str">
        <f aca="false">IF($A104="","",
IF(LEFT($AC104,2)="错误","检查输入",
IF(LEFT($AC104,2)="待补","缺少必填项或金额口径",
IF(LEFT($AC104,2)="人工","金额/币种需人工判断",
IF(LEFT($AC104,2)="暂停",MID($AC104,4,100),
TRIM(
IF(OR($Y104="是",AND(OR($H104="确定",$H104="零金额"),N($J104)&gt;审批参数!$B$10)),"金额或责任超R3线；","")
&amp;IF(AND(OR($H104="确定",$H104="零金额"),N($J104)&gt;审批参数!$B$9,N($J104)&lt;=审批参数!$B$10),"金额超R1上限；","")
&amp;IF($O104&gt;审批参数!$B$14,"预付款超50%；","")
&amp;IF($X104&gt;0,"存在最终采纳的实质偏离；","")
&amp;IF($L104&gt;审批参数!$B$12,"期限超12个月；","")
&amp;IF($O104&gt;审批参数!$B$11,"预付款超30%；","")
&amp;IF($V104&lt;&gt;"无","专项风险；","")
&amp;IF($F104="SaaS采购","SaaS采购（限定范围，R2）；","")
))))))</f>
        <v/>
      </c>
      <c r="AE104" s="31" t="str">
        <f aca="false">IF($A104="","",
IF(LEFT($AC104,2)="错误","修正后重算",
IF(LEFT($AC104,2)="待补","补齐后重算",
IF(LEFT($AC104,2)="人工","转人工判断，不得自动放行",
IF(LEFT($AC104,2)="暂停","解除暂停后重算",
IF($AC104="R3","完成R2审查后升级审批",
IF($AC104="R2","业务批准+法务审查+财务/专项意见，并核验签署授权",
"业务批准；涉及付款做财务核验；签署授权另查")))))))</f>
        <v/>
      </c>
      <c r="AF104" s="23"/>
      <c r="AG104" s="23"/>
      <c r="AH104" s="23"/>
      <c r="AI104" s="23"/>
      <c r="AJ104" s="23"/>
    </row>
  </sheetData>
  <autoFilter ref="A4:AJ104"/>
  <mergeCells count="2">
    <mergeCell ref="A1:AJ1"/>
    <mergeCell ref="A2:AJ2"/>
  </mergeCells>
  <conditionalFormatting sqref="AC5:AC104">
    <cfRule type="expression" priority="2" aboveAverage="0" equalAverage="0" bottom="0" percent="0" rank="0" text="" dxfId="5">
      <formula>LEFT($AC5,2)="错误"</formula>
    </cfRule>
    <cfRule type="expression" priority="3" aboveAverage="0" equalAverage="0" bottom="0" percent="0" rank="0" text="" dxfId="6">
      <formula>LEFT($AC5,2)="暂停"</formula>
    </cfRule>
    <cfRule type="expression" priority="4" aboveAverage="0" equalAverage="0" bottom="0" percent="0" rank="0" text="" dxfId="5">
      <formula>$AC5="R3"</formula>
    </cfRule>
    <cfRule type="expression" priority="5" aboveAverage="0" equalAverage="0" bottom="0" percent="0" rank="0" text="" dxfId="7">
      <formula>$AC5="R2"</formula>
    </cfRule>
    <cfRule type="expression" priority="6" aboveAverage="0" equalAverage="0" bottom="0" percent="0" rank="0" text="" dxfId="8">
      <formula>$AC5="R1"</formula>
    </cfRule>
  </conditionalFormatting>
  <dataValidations count="7">
    <dataValidation allowBlank="true" error="请从下拉列表选择" errorStyle="stop" errorTitle="输入不符合口径" operator="between" prompt="NDA 用“不适用”且金额留空；不得用 0 代替。" promptTitle="填写提示" showDropDown="false" showErrorMessage="false" showInputMessage="false" sqref="H5:H104" type="list">
      <formula1>"确定,未确定,不适用,零金额"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K5:K104" type="list">
      <formula1>"CNY,USD,EUR,其他"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T5:T104" type="list">
      <formula1>"拟稿,审批中,待签署,已签署,履行中,已结项,已终止,暂停"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W5:W104" type="list">
      <formula1>"无,未完成,已完成,不适用"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Y5:Y104" type="list">
      <formula1>"是,否"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AA5:AA104" type="list">
      <formula1>"是,否"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AB5:AB104" type="list">
      <formula1>"是,否,不适用（未签署）"</formula1>
      <formula2>0</formula2>
    </dataValidation>
  </dataValidations>
  <printOptions headings="false" gridLines="false" gridLinesSet="true" horizontalCentered="false" verticalCentered="false"/>
  <pageMargins left="0.3" right="0.3" top="0.5" bottom="0.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法务OPC · M01 合同审批台账 v1.0 · 模拟模板 · &amp;A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5"/>
    <col collapsed="false" customWidth="true" hidden="false" outlineLevel="0" max="3" min="3" style="1" width="10"/>
    <col collapsed="false" customWidth="true" hidden="false" outlineLevel="0" max="4" min="4" style="1" width="11"/>
    <col collapsed="false" customWidth="true" hidden="false" outlineLevel="0" max="5" min="5" style="1" width="12"/>
    <col collapsed="false" customWidth="true" hidden="false" outlineLevel="0" max="7" min="6" style="1" width="28"/>
    <col collapsed="false" customWidth="true" hidden="false" outlineLevel="0" max="8" min="8" style="1" width="32"/>
    <col collapsed="false" customWidth="true" hidden="false" outlineLevel="0" max="9" min="9" style="1" width="12"/>
    <col collapsed="false" customWidth="true" hidden="false" outlineLevel="0" max="11" min="10" style="1" width="28"/>
    <col collapsed="false" customWidth="true" hidden="false" outlineLevel="0" max="12" min="12" style="1" width="18"/>
    <col collapsed="false" customWidth="true" hidden="false" outlineLevel="0" max="13" min="13" style="1" width="15"/>
    <col collapsed="false" customWidth="true" hidden="false" outlineLevel="0" max="14" min="14" style="1" width="10"/>
    <col collapsed="false" customWidth="true" hidden="false" outlineLevel="0" max="15" min="15" style="1" width="28"/>
    <col collapsed="false" customWidth="true" hidden="false" outlineLevel="0" max="16" min="16" style="1" width="8"/>
  </cols>
  <sheetData>
    <row r="1" customFormat="false" ht="30" hidden="false" customHeight="true" outlineLevel="0" collapsed="false">
      <c r="A1" s="2" t="s">
        <v>237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30" hidden="false" customHeight="true" outlineLevel="0" collapsed="false">
      <c r="A2" s="3" t="s">
        <v>238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4" customFormat="false" ht="39.75" hidden="false" customHeight="true" outlineLevel="0" collapsed="false">
      <c r="A4" s="6" t="s">
        <v>239</v>
      </c>
      <c r="B4" s="6" t="s">
        <v>161</v>
      </c>
      <c r="C4" s="6" t="s">
        <v>240</v>
      </c>
      <c r="D4" s="6" t="s">
        <v>241</v>
      </c>
      <c r="E4" s="6" t="s">
        <v>242</v>
      </c>
      <c r="F4" s="6" t="s">
        <v>243</v>
      </c>
      <c r="G4" s="6" t="s">
        <v>244</v>
      </c>
      <c r="H4" s="6" t="s">
        <v>245</v>
      </c>
      <c r="I4" s="6" t="s">
        <v>246</v>
      </c>
      <c r="J4" s="6" t="s">
        <v>247</v>
      </c>
      <c r="K4" s="6" t="s">
        <v>248</v>
      </c>
      <c r="L4" s="6" t="s">
        <v>249</v>
      </c>
      <c r="M4" s="6" t="s">
        <v>250</v>
      </c>
      <c r="N4" s="6" t="s">
        <v>179</v>
      </c>
      <c r="O4" s="6" t="s">
        <v>67</v>
      </c>
      <c r="P4" s="6" t="s">
        <v>194</v>
      </c>
    </row>
    <row r="5" customFormat="false" ht="55.5" hidden="false" customHeight="true" outlineLevel="0" collapsed="false">
      <c r="A5" s="10" t="s">
        <v>251</v>
      </c>
      <c r="B5" s="10" t="s">
        <v>195</v>
      </c>
      <c r="C5" s="10" t="s">
        <v>203</v>
      </c>
      <c r="D5" s="10" t="s">
        <v>252</v>
      </c>
      <c r="E5" s="8" t="s">
        <v>253</v>
      </c>
      <c r="F5" s="8" t="s">
        <v>254</v>
      </c>
      <c r="G5" s="8" t="s">
        <v>255</v>
      </c>
      <c r="H5" s="10" t="s">
        <v>256</v>
      </c>
      <c r="I5" s="8" t="s">
        <v>208</v>
      </c>
      <c r="J5" s="8" t="s">
        <v>257</v>
      </c>
      <c r="K5" s="8" t="s">
        <v>258</v>
      </c>
      <c r="L5" s="8" t="s">
        <v>259</v>
      </c>
      <c r="M5" s="10" t="s">
        <v>260</v>
      </c>
      <c r="N5" s="8" t="s">
        <v>261</v>
      </c>
      <c r="O5" s="8" t="s">
        <v>262</v>
      </c>
      <c r="P5" s="8" t="s">
        <v>212</v>
      </c>
    </row>
    <row r="6" customFormat="false" ht="55.5" hidden="false" customHeight="true" outlineLevel="0" collapsed="false">
      <c r="A6" s="10" t="s">
        <v>263</v>
      </c>
      <c r="B6" s="10" t="s">
        <v>213</v>
      </c>
      <c r="C6" s="10" t="s">
        <v>203</v>
      </c>
      <c r="D6" s="10" t="s">
        <v>264</v>
      </c>
      <c r="E6" s="8" t="s">
        <v>265</v>
      </c>
      <c r="F6" s="8" t="s">
        <v>266</v>
      </c>
      <c r="G6" s="8" t="s">
        <v>267</v>
      </c>
      <c r="H6" s="8" t="s">
        <v>268</v>
      </c>
      <c r="I6" s="8" t="s">
        <v>207</v>
      </c>
      <c r="J6" s="8" t="s">
        <v>269</v>
      </c>
      <c r="K6" s="8" t="s">
        <v>270</v>
      </c>
      <c r="L6" s="8" t="s">
        <v>271</v>
      </c>
      <c r="M6" s="10" t="s">
        <v>272</v>
      </c>
      <c r="N6" s="8" t="s">
        <v>273</v>
      </c>
      <c r="O6" s="8" t="s">
        <v>274</v>
      </c>
      <c r="P6" s="8" t="s">
        <v>212</v>
      </c>
    </row>
    <row r="7" customFormat="false" ht="55.5" hidden="false" customHeight="true" outlineLevel="0" collapsed="false">
      <c r="A7" s="10" t="s">
        <v>275</v>
      </c>
      <c r="B7" s="10" t="s">
        <v>225</v>
      </c>
      <c r="C7" s="10" t="s">
        <v>203</v>
      </c>
      <c r="D7" s="10" t="s">
        <v>276</v>
      </c>
      <c r="E7" s="8" t="s">
        <v>253</v>
      </c>
      <c r="F7" s="8" t="s">
        <v>277</v>
      </c>
      <c r="G7" s="8" t="s">
        <v>278</v>
      </c>
      <c r="H7" s="10" t="s">
        <v>279</v>
      </c>
      <c r="I7" s="8" t="s">
        <v>208</v>
      </c>
      <c r="J7" s="8" t="s">
        <v>280</v>
      </c>
      <c r="K7" s="8" t="s">
        <v>281</v>
      </c>
      <c r="L7" s="8" t="s">
        <v>282</v>
      </c>
      <c r="M7" s="10" t="s">
        <v>283</v>
      </c>
      <c r="N7" s="8" t="s">
        <v>261</v>
      </c>
      <c r="O7" s="8" t="s">
        <v>284</v>
      </c>
      <c r="P7" s="8" t="s">
        <v>212</v>
      </c>
    </row>
    <row r="8" customFormat="false" ht="25.5" hidden="false" customHeight="true" outlineLevel="0" collapsed="false">
      <c r="A8" s="23"/>
      <c r="B8" s="23"/>
      <c r="C8" s="23"/>
      <c r="D8" s="23"/>
      <c r="E8" s="22"/>
      <c r="F8" s="23"/>
      <c r="G8" s="23"/>
      <c r="H8" s="23"/>
      <c r="I8" s="22"/>
      <c r="J8" s="23"/>
      <c r="K8" s="23"/>
      <c r="L8" s="23"/>
      <c r="M8" s="23"/>
      <c r="N8" s="22"/>
      <c r="O8" s="23"/>
      <c r="P8" s="23"/>
    </row>
    <row r="9" customFormat="false" ht="25.5" hidden="false" customHeight="true" outlineLevel="0" collapsed="false">
      <c r="A9" s="23"/>
      <c r="B9" s="23"/>
      <c r="C9" s="23"/>
      <c r="D9" s="23"/>
      <c r="E9" s="22"/>
      <c r="F9" s="23"/>
      <c r="G9" s="23"/>
      <c r="H9" s="23"/>
      <c r="I9" s="22"/>
      <c r="J9" s="23"/>
      <c r="K9" s="23"/>
      <c r="L9" s="23"/>
      <c r="M9" s="23"/>
      <c r="N9" s="22"/>
      <c r="O9" s="23"/>
      <c r="P9" s="23"/>
    </row>
    <row r="10" customFormat="false" ht="25.5" hidden="false" customHeight="true" outlineLevel="0" collapsed="false">
      <c r="A10" s="23"/>
      <c r="B10" s="23"/>
      <c r="C10" s="23"/>
      <c r="D10" s="23"/>
      <c r="E10" s="22"/>
      <c r="F10" s="23"/>
      <c r="G10" s="23"/>
      <c r="H10" s="23"/>
      <c r="I10" s="22"/>
      <c r="J10" s="23"/>
      <c r="K10" s="23"/>
      <c r="L10" s="23"/>
      <c r="M10" s="23"/>
      <c r="N10" s="22"/>
      <c r="O10" s="23"/>
      <c r="P10" s="23"/>
    </row>
    <row r="11" customFormat="false" ht="25.5" hidden="false" customHeight="true" outlineLevel="0" collapsed="false">
      <c r="A11" s="23"/>
      <c r="B11" s="23"/>
      <c r="C11" s="23"/>
      <c r="D11" s="23"/>
      <c r="E11" s="22"/>
      <c r="F11" s="23"/>
      <c r="G11" s="23"/>
      <c r="H11" s="23"/>
      <c r="I11" s="22"/>
      <c r="J11" s="23"/>
      <c r="K11" s="23"/>
      <c r="L11" s="23"/>
      <c r="M11" s="23"/>
      <c r="N11" s="22"/>
      <c r="O11" s="23"/>
      <c r="P11" s="23"/>
    </row>
    <row r="12" customFormat="false" ht="25.5" hidden="false" customHeight="true" outlineLevel="0" collapsed="false">
      <c r="A12" s="23"/>
      <c r="B12" s="23"/>
      <c r="C12" s="23"/>
      <c r="D12" s="23"/>
      <c r="E12" s="22"/>
      <c r="F12" s="23"/>
      <c r="G12" s="23"/>
      <c r="H12" s="23"/>
      <c r="I12" s="22"/>
      <c r="J12" s="23"/>
      <c r="K12" s="23"/>
      <c r="L12" s="23"/>
      <c r="M12" s="23"/>
      <c r="N12" s="22"/>
      <c r="O12" s="23"/>
      <c r="P12" s="23"/>
    </row>
    <row r="13" customFormat="false" ht="25.5" hidden="false" customHeight="true" outlineLevel="0" collapsed="false">
      <c r="A13" s="23"/>
      <c r="B13" s="23"/>
      <c r="C13" s="23"/>
      <c r="D13" s="23"/>
      <c r="E13" s="22"/>
      <c r="F13" s="23"/>
      <c r="G13" s="23"/>
      <c r="H13" s="23"/>
      <c r="I13" s="22"/>
      <c r="J13" s="23"/>
      <c r="K13" s="23"/>
      <c r="L13" s="23"/>
      <c r="M13" s="23"/>
      <c r="N13" s="22"/>
      <c r="O13" s="23"/>
      <c r="P13" s="23"/>
    </row>
    <row r="14" customFormat="false" ht="25.5" hidden="false" customHeight="true" outlineLevel="0" collapsed="false">
      <c r="A14" s="23"/>
      <c r="B14" s="23"/>
      <c r="C14" s="23"/>
      <c r="D14" s="23"/>
      <c r="E14" s="22"/>
      <c r="F14" s="23"/>
      <c r="G14" s="23"/>
      <c r="H14" s="23"/>
      <c r="I14" s="22"/>
      <c r="J14" s="23"/>
      <c r="K14" s="23"/>
      <c r="L14" s="23"/>
      <c r="M14" s="23"/>
      <c r="N14" s="22"/>
      <c r="O14" s="23"/>
      <c r="P14" s="23"/>
    </row>
    <row r="15" customFormat="false" ht="25.5" hidden="false" customHeight="true" outlineLevel="0" collapsed="false">
      <c r="A15" s="23"/>
      <c r="B15" s="23"/>
      <c r="C15" s="23"/>
      <c r="D15" s="23"/>
      <c r="E15" s="22"/>
      <c r="F15" s="23"/>
      <c r="G15" s="23"/>
      <c r="H15" s="23"/>
      <c r="I15" s="22"/>
      <c r="J15" s="23"/>
      <c r="K15" s="23"/>
      <c r="L15" s="23"/>
      <c r="M15" s="23"/>
      <c r="N15" s="22"/>
      <c r="O15" s="23"/>
      <c r="P15" s="23"/>
    </row>
    <row r="16" customFormat="false" ht="25.5" hidden="false" customHeight="true" outlineLevel="0" collapsed="false">
      <c r="A16" s="23"/>
      <c r="B16" s="23"/>
      <c r="C16" s="23"/>
      <c r="D16" s="23"/>
      <c r="E16" s="22"/>
      <c r="F16" s="23"/>
      <c r="G16" s="23"/>
      <c r="H16" s="23"/>
      <c r="I16" s="22"/>
      <c r="J16" s="23"/>
      <c r="K16" s="23"/>
      <c r="L16" s="23"/>
      <c r="M16" s="23"/>
      <c r="N16" s="22"/>
      <c r="O16" s="23"/>
      <c r="P16" s="23"/>
    </row>
    <row r="17" customFormat="false" ht="25.5" hidden="false" customHeight="true" outlineLevel="0" collapsed="false">
      <c r="A17" s="23"/>
      <c r="B17" s="23"/>
      <c r="C17" s="23"/>
      <c r="D17" s="23"/>
      <c r="E17" s="22"/>
      <c r="F17" s="23"/>
      <c r="G17" s="23"/>
      <c r="H17" s="23"/>
      <c r="I17" s="22"/>
      <c r="J17" s="23"/>
      <c r="K17" s="23"/>
      <c r="L17" s="23"/>
      <c r="M17" s="23"/>
      <c r="N17" s="22"/>
      <c r="O17" s="23"/>
      <c r="P17" s="23"/>
    </row>
    <row r="18" customFormat="false" ht="25.5" hidden="false" customHeight="true" outlineLevel="0" collapsed="false">
      <c r="A18" s="23"/>
      <c r="B18" s="23"/>
      <c r="C18" s="23"/>
      <c r="D18" s="23"/>
      <c r="E18" s="22"/>
      <c r="F18" s="23"/>
      <c r="G18" s="23"/>
      <c r="H18" s="23"/>
      <c r="I18" s="22"/>
      <c r="J18" s="23"/>
      <c r="K18" s="23"/>
      <c r="L18" s="23"/>
      <c r="M18" s="23"/>
      <c r="N18" s="22"/>
      <c r="O18" s="23"/>
      <c r="P18" s="23"/>
    </row>
    <row r="19" customFormat="false" ht="25.5" hidden="false" customHeight="true" outlineLevel="0" collapsed="false">
      <c r="A19" s="23"/>
      <c r="B19" s="23"/>
      <c r="C19" s="23"/>
      <c r="D19" s="23"/>
      <c r="E19" s="22"/>
      <c r="F19" s="23"/>
      <c r="G19" s="23"/>
      <c r="H19" s="23"/>
      <c r="I19" s="22"/>
      <c r="J19" s="23"/>
      <c r="K19" s="23"/>
      <c r="L19" s="23"/>
      <c r="M19" s="23"/>
      <c r="N19" s="22"/>
      <c r="O19" s="23"/>
      <c r="P19" s="23"/>
    </row>
    <row r="20" customFormat="false" ht="25.5" hidden="false" customHeight="true" outlineLevel="0" collapsed="false">
      <c r="A20" s="23"/>
      <c r="B20" s="23"/>
      <c r="C20" s="23"/>
      <c r="D20" s="23"/>
      <c r="E20" s="22"/>
      <c r="F20" s="23"/>
      <c r="G20" s="23"/>
      <c r="H20" s="23"/>
      <c r="I20" s="22"/>
      <c r="J20" s="23"/>
      <c r="K20" s="23"/>
      <c r="L20" s="23"/>
      <c r="M20" s="23"/>
      <c r="N20" s="22"/>
      <c r="O20" s="23"/>
      <c r="P20" s="23"/>
    </row>
    <row r="21" customFormat="false" ht="25.5" hidden="false" customHeight="true" outlineLevel="0" collapsed="false">
      <c r="A21" s="23"/>
      <c r="B21" s="23"/>
      <c r="C21" s="23"/>
      <c r="D21" s="23"/>
      <c r="E21" s="22"/>
      <c r="F21" s="23"/>
      <c r="G21" s="23"/>
      <c r="H21" s="23"/>
      <c r="I21" s="22"/>
      <c r="J21" s="23"/>
      <c r="K21" s="23"/>
      <c r="L21" s="23"/>
      <c r="M21" s="23"/>
      <c r="N21" s="22"/>
      <c r="O21" s="23"/>
      <c r="P21" s="23"/>
    </row>
    <row r="22" customFormat="false" ht="25.5" hidden="false" customHeight="true" outlineLevel="0" collapsed="false">
      <c r="A22" s="23"/>
      <c r="B22" s="23"/>
      <c r="C22" s="23"/>
      <c r="D22" s="23"/>
      <c r="E22" s="22"/>
      <c r="F22" s="23"/>
      <c r="G22" s="23"/>
      <c r="H22" s="23"/>
      <c r="I22" s="22"/>
      <c r="J22" s="23"/>
      <c r="K22" s="23"/>
      <c r="L22" s="23"/>
      <c r="M22" s="23"/>
      <c r="N22" s="22"/>
      <c r="O22" s="23"/>
      <c r="P22" s="23"/>
    </row>
    <row r="23" customFormat="false" ht="25.5" hidden="false" customHeight="true" outlineLevel="0" collapsed="false">
      <c r="A23" s="23"/>
      <c r="B23" s="23"/>
      <c r="C23" s="23"/>
      <c r="D23" s="23"/>
      <c r="E23" s="22"/>
      <c r="F23" s="23"/>
      <c r="G23" s="23"/>
      <c r="H23" s="23"/>
      <c r="I23" s="22"/>
      <c r="J23" s="23"/>
      <c r="K23" s="23"/>
      <c r="L23" s="23"/>
      <c r="M23" s="23"/>
      <c r="N23" s="22"/>
      <c r="O23" s="23"/>
      <c r="P23" s="23"/>
    </row>
    <row r="24" customFormat="false" ht="25.5" hidden="false" customHeight="true" outlineLevel="0" collapsed="false">
      <c r="A24" s="23"/>
      <c r="B24" s="23"/>
      <c r="C24" s="23"/>
      <c r="D24" s="23"/>
      <c r="E24" s="22"/>
      <c r="F24" s="23"/>
      <c r="G24" s="23"/>
      <c r="H24" s="23"/>
      <c r="I24" s="22"/>
      <c r="J24" s="23"/>
      <c r="K24" s="23"/>
      <c r="L24" s="23"/>
      <c r="M24" s="23"/>
      <c r="N24" s="22"/>
      <c r="O24" s="23"/>
      <c r="P24" s="23"/>
    </row>
    <row r="25" customFormat="false" ht="25.5" hidden="false" customHeight="true" outlineLevel="0" collapsed="false">
      <c r="A25" s="23"/>
      <c r="B25" s="23"/>
      <c r="C25" s="23"/>
      <c r="D25" s="23"/>
      <c r="E25" s="22"/>
      <c r="F25" s="23"/>
      <c r="G25" s="23"/>
      <c r="H25" s="23"/>
      <c r="I25" s="22"/>
      <c r="J25" s="23"/>
      <c r="K25" s="23"/>
      <c r="L25" s="23"/>
      <c r="M25" s="23"/>
      <c r="N25" s="22"/>
      <c r="O25" s="23"/>
      <c r="P25" s="23"/>
    </row>
    <row r="26" customFormat="false" ht="25.5" hidden="false" customHeight="true" outlineLevel="0" collapsed="false">
      <c r="A26" s="23"/>
      <c r="B26" s="23"/>
      <c r="C26" s="23"/>
      <c r="D26" s="23"/>
      <c r="E26" s="22"/>
      <c r="F26" s="23"/>
      <c r="G26" s="23"/>
      <c r="H26" s="23"/>
      <c r="I26" s="22"/>
      <c r="J26" s="23"/>
      <c r="K26" s="23"/>
      <c r="L26" s="23"/>
      <c r="M26" s="23"/>
      <c r="N26" s="22"/>
      <c r="O26" s="23"/>
      <c r="P26" s="23"/>
    </row>
    <row r="27" customFormat="false" ht="25.5" hidden="false" customHeight="true" outlineLevel="0" collapsed="false">
      <c r="A27" s="23"/>
      <c r="B27" s="23"/>
      <c r="C27" s="23"/>
      <c r="D27" s="23"/>
      <c r="E27" s="22"/>
      <c r="F27" s="23"/>
      <c r="G27" s="23"/>
      <c r="H27" s="23"/>
      <c r="I27" s="22"/>
      <c r="J27" s="23"/>
      <c r="K27" s="23"/>
      <c r="L27" s="23"/>
      <c r="M27" s="23"/>
      <c r="N27" s="22"/>
      <c r="O27" s="23"/>
      <c r="P27" s="23"/>
    </row>
    <row r="28" customFormat="false" ht="25.5" hidden="false" customHeight="true" outlineLevel="0" collapsed="false">
      <c r="A28" s="23"/>
      <c r="B28" s="23"/>
      <c r="C28" s="23"/>
      <c r="D28" s="23"/>
      <c r="E28" s="22"/>
      <c r="F28" s="23"/>
      <c r="G28" s="23"/>
      <c r="H28" s="23"/>
      <c r="I28" s="22"/>
      <c r="J28" s="23"/>
      <c r="K28" s="23"/>
      <c r="L28" s="23"/>
      <c r="M28" s="23"/>
      <c r="N28" s="22"/>
      <c r="O28" s="23"/>
      <c r="P28" s="23"/>
    </row>
    <row r="29" customFormat="false" ht="25.5" hidden="false" customHeight="true" outlineLevel="0" collapsed="false">
      <c r="A29" s="23"/>
      <c r="B29" s="23"/>
      <c r="C29" s="23"/>
      <c r="D29" s="23"/>
      <c r="E29" s="22"/>
      <c r="F29" s="23"/>
      <c r="G29" s="23"/>
      <c r="H29" s="23"/>
      <c r="I29" s="22"/>
      <c r="J29" s="23"/>
      <c r="K29" s="23"/>
      <c r="L29" s="23"/>
      <c r="M29" s="23"/>
      <c r="N29" s="22"/>
      <c r="O29" s="23"/>
      <c r="P29" s="23"/>
    </row>
    <row r="30" customFormat="false" ht="25.5" hidden="false" customHeight="true" outlineLevel="0" collapsed="false">
      <c r="A30" s="23"/>
      <c r="B30" s="23"/>
      <c r="C30" s="23"/>
      <c r="D30" s="23"/>
      <c r="E30" s="22"/>
      <c r="F30" s="23"/>
      <c r="G30" s="23"/>
      <c r="H30" s="23"/>
      <c r="I30" s="22"/>
      <c r="J30" s="23"/>
      <c r="K30" s="23"/>
      <c r="L30" s="23"/>
      <c r="M30" s="23"/>
      <c r="N30" s="22"/>
      <c r="O30" s="23"/>
      <c r="P30" s="23"/>
    </row>
    <row r="31" customFormat="false" ht="25.5" hidden="false" customHeight="true" outlineLevel="0" collapsed="false">
      <c r="A31" s="23"/>
      <c r="B31" s="23"/>
      <c r="C31" s="23"/>
      <c r="D31" s="23"/>
      <c r="E31" s="22"/>
      <c r="F31" s="23"/>
      <c r="G31" s="23"/>
      <c r="H31" s="23"/>
      <c r="I31" s="22"/>
      <c r="J31" s="23"/>
      <c r="K31" s="23"/>
      <c r="L31" s="23"/>
      <c r="M31" s="23"/>
      <c r="N31" s="22"/>
      <c r="O31" s="23"/>
      <c r="P31" s="23"/>
    </row>
    <row r="32" customFormat="false" ht="25.5" hidden="false" customHeight="true" outlineLevel="0" collapsed="false">
      <c r="A32" s="23"/>
      <c r="B32" s="23"/>
      <c r="C32" s="23"/>
      <c r="D32" s="23"/>
      <c r="E32" s="22"/>
      <c r="F32" s="23"/>
      <c r="G32" s="23"/>
      <c r="H32" s="23"/>
      <c r="I32" s="22"/>
      <c r="J32" s="23"/>
      <c r="K32" s="23"/>
      <c r="L32" s="23"/>
      <c r="M32" s="23"/>
      <c r="N32" s="22"/>
      <c r="O32" s="23"/>
      <c r="P32" s="23"/>
    </row>
    <row r="33" customFormat="false" ht="25.5" hidden="false" customHeight="true" outlineLevel="0" collapsed="false">
      <c r="A33" s="23"/>
      <c r="B33" s="23"/>
      <c r="C33" s="23"/>
      <c r="D33" s="23"/>
      <c r="E33" s="22"/>
      <c r="F33" s="23"/>
      <c r="G33" s="23"/>
      <c r="H33" s="23"/>
      <c r="I33" s="22"/>
      <c r="J33" s="23"/>
      <c r="K33" s="23"/>
      <c r="L33" s="23"/>
      <c r="M33" s="23"/>
      <c r="N33" s="22"/>
      <c r="O33" s="23"/>
      <c r="P33" s="23"/>
    </row>
    <row r="34" customFormat="false" ht="25.5" hidden="false" customHeight="true" outlineLevel="0" collapsed="false">
      <c r="A34" s="23"/>
      <c r="B34" s="23"/>
      <c r="C34" s="23"/>
      <c r="D34" s="23"/>
      <c r="E34" s="22"/>
      <c r="F34" s="23"/>
      <c r="G34" s="23"/>
      <c r="H34" s="23"/>
      <c r="I34" s="22"/>
      <c r="J34" s="23"/>
      <c r="K34" s="23"/>
      <c r="L34" s="23"/>
      <c r="M34" s="23"/>
      <c r="N34" s="22"/>
      <c r="O34" s="23"/>
      <c r="P34" s="23"/>
    </row>
  </sheetData>
  <autoFilter ref="A4:P34"/>
  <mergeCells count="2">
    <mergeCell ref="A1:P1"/>
    <mergeCell ref="A2:P2"/>
  </mergeCells>
  <dataValidations count="3">
    <dataValidation allowBlank="true" error="请从下拉列表选择" errorStyle="stop" errorTitle="输入不符合口径" operator="between" showDropDown="false" showErrorMessage="false" showInputMessage="false" sqref="E5:E34" type="list">
      <formula1>"我方版,可让步版,升级,拒绝提议"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I5:I34" type="list">
      <formula1>"是,否"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N5:N34" type="list">
      <formula1>"开放,谈判中,已关闭,已拒绝"</formula1>
      <formula2>0</formula2>
    </dataValidation>
  </dataValidations>
  <printOptions headings="false" gridLines="false" gridLinesSet="true" horizontalCentered="false" verticalCentered="false"/>
  <pageMargins left="0.3" right="0.3" top="0.5" bottom="0.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法务OPC · M01 合同审批台账 v1.0 · 模拟模板 · &amp;A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5"/>
    <col collapsed="false" customWidth="true" hidden="false" outlineLevel="0" max="4" min="3" style="1" width="11"/>
    <col collapsed="false" customWidth="true" hidden="false" outlineLevel="0" max="5" min="5" style="1" width="18"/>
    <col collapsed="false" customWidth="true" hidden="false" outlineLevel="0" max="6" min="6" style="1" width="22"/>
    <col collapsed="false" customWidth="true" hidden="false" outlineLevel="0" max="7" min="7" style="1" width="20"/>
    <col collapsed="false" customWidth="true" hidden="false" outlineLevel="0" max="8" min="8" style="1" width="22"/>
    <col collapsed="false" customWidth="true" hidden="false" outlineLevel="0" max="9" min="9" style="1" width="18"/>
    <col collapsed="false" customWidth="true" hidden="false" outlineLevel="0" max="10" min="10" style="1" width="40"/>
    <col collapsed="false" customWidth="true" hidden="false" outlineLevel="0" max="11" min="11" style="1" width="10"/>
    <col collapsed="false" customWidth="true" hidden="false" outlineLevel="0" max="12" min="12" style="1" width="12"/>
    <col collapsed="false" customWidth="true" hidden="false" outlineLevel="0" max="13" min="13" style="1" width="20"/>
    <col collapsed="false" customWidth="true" hidden="false" outlineLevel="0" max="14" min="14" style="1" width="28"/>
    <col collapsed="false" customWidth="true" hidden="false" outlineLevel="0" max="15" min="15" style="1" width="20"/>
    <col collapsed="false" customWidth="true" hidden="false" outlineLevel="0" max="17" min="16" style="1" width="14"/>
    <col collapsed="false" customWidth="true" hidden="false" outlineLevel="0" max="18" min="18" style="1" width="18"/>
    <col collapsed="false" customWidth="true" hidden="false" outlineLevel="0" max="19" min="19" style="1" width="28"/>
    <col collapsed="false" customWidth="true" hidden="false" outlineLevel="0" max="20" min="20" style="1" width="8"/>
    <col collapsed="false" customWidth="true" hidden="false" outlineLevel="0" max="22" min="21" style="1" width="25"/>
  </cols>
  <sheetData>
    <row r="1" customFormat="false" ht="30" hidden="false" customHeight="true" outlineLevel="0" collapsed="false">
      <c r="A1" s="2" t="s">
        <v>285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Format="false" ht="30" hidden="false" customHeight="true" outlineLevel="0" collapsed="false">
      <c r="A2" s="3" t="s">
        <v>286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4" customFormat="false" ht="43.5" hidden="false" customHeight="true" outlineLevel="0" collapsed="false">
      <c r="A4" s="6" t="s">
        <v>287</v>
      </c>
      <c r="B4" s="6" t="s">
        <v>161</v>
      </c>
      <c r="C4" s="6" t="s">
        <v>288</v>
      </c>
      <c r="D4" s="6" t="s">
        <v>289</v>
      </c>
      <c r="E4" s="6" t="s">
        <v>290</v>
      </c>
      <c r="F4" s="6" t="s">
        <v>291</v>
      </c>
      <c r="G4" s="6" t="s">
        <v>292</v>
      </c>
      <c r="H4" s="6" t="s">
        <v>293</v>
      </c>
      <c r="I4" s="6" t="s">
        <v>294</v>
      </c>
      <c r="J4" s="6" t="s">
        <v>295</v>
      </c>
      <c r="K4" s="6" t="s">
        <v>296</v>
      </c>
      <c r="L4" s="6" t="s">
        <v>297</v>
      </c>
      <c r="M4" s="6" t="s">
        <v>298</v>
      </c>
      <c r="N4" s="6" t="s">
        <v>299</v>
      </c>
      <c r="O4" s="6" t="s">
        <v>300</v>
      </c>
      <c r="P4" s="6" t="s">
        <v>301</v>
      </c>
      <c r="Q4" s="6" t="s">
        <v>302</v>
      </c>
      <c r="R4" s="6" t="s">
        <v>303</v>
      </c>
      <c r="S4" s="6" t="s">
        <v>67</v>
      </c>
      <c r="T4" s="6" t="s">
        <v>194</v>
      </c>
      <c r="U4" s="6" t="s">
        <v>304</v>
      </c>
      <c r="V4" s="6" t="s">
        <v>305</v>
      </c>
    </row>
    <row r="5" customFormat="false" ht="63.75" hidden="false" customHeight="true" outlineLevel="0" collapsed="false">
      <c r="A5" s="10" t="s">
        <v>260</v>
      </c>
      <c r="B5" s="10" t="s">
        <v>195</v>
      </c>
      <c r="C5" s="10" t="s">
        <v>203</v>
      </c>
      <c r="D5" s="8" t="s">
        <v>208</v>
      </c>
      <c r="E5" s="8" t="s">
        <v>306</v>
      </c>
      <c r="F5" s="8" t="s">
        <v>307</v>
      </c>
      <c r="G5" s="8" t="s">
        <v>308</v>
      </c>
      <c r="H5" s="8" t="s">
        <v>201</v>
      </c>
      <c r="I5" s="8" t="s">
        <v>201</v>
      </c>
      <c r="J5" s="8" t="s">
        <v>309</v>
      </c>
      <c r="K5" s="8" t="s">
        <v>208</v>
      </c>
      <c r="L5" s="32" t="n">
        <v>46356</v>
      </c>
      <c r="M5" s="8" t="s">
        <v>310</v>
      </c>
      <c r="N5" s="10" t="s">
        <v>311</v>
      </c>
      <c r="O5" s="30" t="str">
        <f aca="false">IF($A5="","",IF(COUNTIFS(合同台账!$A$5:$A$104,$B5,合同台账!$S$5:$S$104,$C5)=0,"错误：合同版本不匹配",IF($D5&lt;&gt;"是","需复核：非最终版本",IF($K5&lt;&gt;"是","需复核：批准条件未落实",IF(COUNTIFS(合同台账!$A$5:$A$104,$B5,合同台账!$Z$5:$Z$104,"无")=0,"暂停：台账存在未解除事项","已绑定最终版本")))))</f>
        <v>已绑定最终版本</v>
      </c>
      <c r="P5" s="31" t="str">
        <f aca="false">IF($A5="","",IF(AND(LEFT($E5,3)&lt;&gt;"不适用",IF(OR(IFERROR(INDEX(合同台账!$AC$5:$AC$104,MATCH($B5,合同台账!$A$5:$A$104,0)),"")="R2",IFERROR(INDEX(合同台账!$AC$5:$AC$104,MATCH($B5,合同台账!$A$5:$A$104,0)),"")="R3"),LEFT($F5,3)&lt;&gt;"不适用",TRUE()),IF(IFERROR(INDEX(合同台账!$F$5:$F$104,MATCH($B5,合同台账!$A$5:$A$104,0)),"")&lt;&gt;"NDA/保密",LEFT($G5,3)&lt;&gt;"不适用",TRUE()),IF(IFERROR(INDEX(合同台账!$V$5:$V$104,MATCH($B5,合同台账!$A$5:$A$104,0)),"")&lt;&gt;"无",LEFT($H5,3)&lt;&gt;"不适用",TRUE()),$O5="已绑定最终版本",OR($U5="同意",$U5="附条件同意"),$E5&lt;&gt;"",$F5&lt;&gt;"",$G5&lt;&gt;"",$H5&lt;&gt;"",$I5&lt;&gt;"",$J5&lt;&gt;"",OR(IFERROR(INDEX(合同台账!$AC$5:$AC$104,MATCH($B5,合同台账!$A$5:$A$104,0)),"")="R1",IFERROR(INDEX(合同台账!$AC$5:$AC$104,MATCH($B5,合同台账!$A$5:$A$104,0)),"")="R2",IFERROR(INDEX(合同台账!$AC$5:$AC$104,MATCH($B5,合同台账!$A$5:$A$104,0)),"")="R3"),IF(IFERROR(INDEX(合同台账!$AC$5:$AC$104,MATCH($B5,合同台账!$A$5:$A$104,0)),"")="R3",AND($I5&lt;&gt;"不适用",LEFT($I5,3)&lt;&gt;"不适用"),TRUE())),"审批完成","未完成/待复核"))</f>
        <v>审批完成</v>
      </c>
      <c r="Q5" s="31" t="str">
        <f aca="false">IF($A5="","",IF(AND($M5&lt;&gt;"",$V5="是"),"已核验","未核验"))</f>
        <v>已核验</v>
      </c>
      <c r="R5" s="31" t="str">
        <f aca="false">IF($A5="","",IF(COUNTIFS(合同台账!$A$5:$A$104,$B5,合同台账!$T$5:$T$104,"已签署")+COUNTIFS(合同台账!$A$5:$A$104,$B5,合同台账!$T$5:$T$104,"履行中")+COUNTIFS(合同台账!$A$5:$A$104,$B5,合同台账!$T$5:$T$104,"已结项")&gt;0,"已签署/履行（历史）",IF(AND($N5&lt;&gt;"",COUNTIFS(合同台账!$A$5:$A$104,$B5,合同台账!$AG$5:$AG$104,审批参数!$B$16,合同台账!$AB$5:$AB$104,"是",合同台账!$AH$5:$AH$104,"&lt;&gt;",合同台账!$AF$5:$AF$104,"&lt;&gt;")=1,$O5="已绑定最终版本",$P5="审批完成",$Q5="已核验",$D5="是",$K5="是",$L5&lt;&gt;"",$L5&gt;=审批参数!$B$7),"可提交签署","不可提交签署")))</f>
        <v>已签署/履行（历史）</v>
      </c>
      <c r="S5" s="8" t="s">
        <v>312</v>
      </c>
      <c r="T5" s="8" t="s">
        <v>212</v>
      </c>
      <c r="U5" s="8" t="s">
        <v>313</v>
      </c>
      <c r="V5" s="8" t="s">
        <v>208</v>
      </c>
    </row>
    <row r="6" customFormat="false" ht="63.75" hidden="false" customHeight="true" outlineLevel="0" collapsed="false">
      <c r="A6" s="10" t="s">
        <v>272</v>
      </c>
      <c r="B6" s="10" t="s">
        <v>213</v>
      </c>
      <c r="C6" s="10" t="s">
        <v>203</v>
      </c>
      <c r="D6" s="8" t="s">
        <v>208</v>
      </c>
      <c r="E6" s="8" t="s">
        <v>314</v>
      </c>
      <c r="F6" s="8" t="s">
        <v>315</v>
      </c>
      <c r="G6" s="8" t="s">
        <v>316</v>
      </c>
      <c r="H6" s="8" t="s">
        <v>201</v>
      </c>
      <c r="I6" s="8" t="s">
        <v>201</v>
      </c>
      <c r="J6" s="8" t="s">
        <v>317</v>
      </c>
      <c r="K6" s="8" t="s">
        <v>208</v>
      </c>
      <c r="L6" s="32" t="n">
        <v>46356</v>
      </c>
      <c r="M6" s="8" t="s">
        <v>318</v>
      </c>
      <c r="N6" s="10" t="s">
        <v>319</v>
      </c>
      <c r="O6" s="30" t="str">
        <f aca="false">IF($A6="","",IF(COUNTIFS(合同台账!$A$5:$A$104,$B6,合同台账!$S$5:$S$104,$C6)=0,"错误：合同版本不匹配",IF($D6&lt;&gt;"是","需复核：非最终版本",IF($K6&lt;&gt;"是","需复核：批准条件未落实",IF(COUNTIFS(合同台账!$A$5:$A$104,$B6,合同台账!$Z$5:$Z$104,"无")=0,"暂停：台账存在未解除事项","已绑定最终版本")))))</f>
        <v>已绑定最终版本</v>
      </c>
      <c r="P6" s="31" t="str">
        <f aca="false">IF($A6="","",IF(AND(LEFT($E6,3)&lt;&gt;"不适用",IF(OR(IFERROR(INDEX(合同台账!$AC$5:$AC$104,MATCH($B6,合同台账!$A$5:$A$104,0)),"")="R2",IFERROR(INDEX(合同台账!$AC$5:$AC$104,MATCH($B6,合同台账!$A$5:$A$104,0)),"")="R3"),LEFT($F6,3)&lt;&gt;"不适用",TRUE()),IF(IFERROR(INDEX(合同台账!$F$5:$F$104,MATCH($B6,合同台账!$A$5:$A$104,0)),"")&lt;&gt;"NDA/保密",LEFT($G6,3)&lt;&gt;"不适用",TRUE()),IF(IFERROR(INDEX(合同台账!$V$5:$V$104,MATCH($B6,合同台账!$A$5:$A$104,0)),"")&lt;&gt;"无",LEFT($H6,3)&lt;&gt;"不适用",TRUE()),$O6="已绑定最终版本",OR($U6="同意",$U6="附条件同意"),$E6&lt;&gt;"",$F6&lt;&gt;"",$G6&lt;&gt;"",$H6&lt;&gt;"",$I6&lt;&gt;"",$J6&lt;&gt;"",OR(IFERROR(INDEX(合同台账!$AC$5:$AC$104,MATCH($B6,合同台账!$A$5:$A$104,0)),"")="R1",IFERROR(INDEX(合同台账!$AC$5:$AC$104,MATCH($B6,合同台账!$A$5:$A$104,0)),"")="R2",IFERROR(INDEX(合同台账!$AC$5:$AC$104,MATCH($B6,合同台账!$A$5:$A$104,0)),"")="R3"),IF(IFERROR(INDEX(合同台账!$AC$5:$AC$104,MATCH($B6,合同台账!$A$5:$A$104,0)),"")="R3",AND($I6&lt;&gt;"不适用",LEFT($I6,3)&lt;&gt;"不适用"),TRUE())),"审批完成","未完成/待复核"))</f>
        <v>审批完成</v>
      </c>
      <c r="Q6" s="31" t="str">
        <f aca="false">IF($A6="","",IF(AND($M6&lt;&gt;"",$V6="是"),"已核验","未核验"))</f>
        <v>已核验</v>
      </c>
      <c r="R6" s="31" t="str">
        <f aca="false">IF($A6="","",IF(COUNTIFS(合同台账!$A$5:$A$104,$B6,合同台账!$T$5:$T$104,"已签署")+COUNTIFS(合同台账!$A$5:$A$104,$B6,合同台账!$T$5:$T$104,"履行中")+COUNTIFS(合同台账!$A$5:$A$104,$B6,合同台账!$T$5:$T$104,"已结项")&gt;0,"已签署/履行（历史）",IF(AND($N6&lt;&gt;"",COUNTIFS(合同台账!$A$5:$A$104,$B6,合同台账!$AG$5:$AG$104,审批参数!$B$16,合同台账!$AB$5:$AB$104,"是",合同台账!$AH$5:$AH$104,"&lt;&gt;",合同台账!$AF$5:$AF$104,"&lt;&gt;")=1,$O6="已绑定最终版本",$P6="审批完成",$Q6="已核验",$D6="是",$K6="是",$L6&lt;&gt;"",$L6&gt;=审批参数!$B$7),"可提交签署","不可提交签署")))</f>
        <v>已签署/履行（历史）</v>
      </c>
      <c r="S6" s="8" t="s">
        <v>320</v>
      </c>
      <c r="T6" s="8" t="s">
        <v>212</v>
      </c>
      <c r="U6" s="8" t="s">
        <v>313</v>
      </c>
      <c r="V6" s="8" t="s">
        <v>208</v>
      </c>
    </row>
    <row r="7" customFormat="false" ht="63.75" hidden="false" customHeight="true" outlineLevel="0" collapsed="false">
      <c r="A7" s="10" t="s">
        <v>283</v>
      </c>
      <c r="B7" s="10" t="s">
        <v>225</v>
      </c>
      <c r="C7" s="10" t="s">
        <v>203</v>
      </c>
      <c r="D7" s="8" t="s">
        <v>208</v>
      </c>
      <c r="E7" s="8" t="s">
        <v>321</v>
      </c>
      <c r="F7" s="8" t="s">
        <v>322</v>
      </c>
      <c r="G7" s="8" t="s">
        <v>323</v>
      </c>
      <c r="H7" s="10" t="s">
        <v>324</v>
      </c>
      <c r="I7" s="8" t="s">
        <v>325</v>
      </c>
      <c r="J7" s="8" t="s">
        <v>326</v>
      </c>
      <c r="K7" s="8" t="s">
        <v>208</v>
      </c>
      <c r="L7" s="32" t="n">
        <v>46371</v>
      </c>
      <c r="M7" s="8" t="s">
        <v>327</v>
      </c>
      <c r="N7" s="10" t="s">
        <v>328</v>
      </c>
      <c r="O7" s="30" t="str">
        <f aca="false">IF($A7="","",IF(COUNTIFS(合同台账!$A$5:$A$104,$B7,合同台账!$S$5:$S$104,$C7)=0,"错误：合同版本不匹配",IF($D7&lt;&gt;"是","需复核：非最终版本",IF($K7&lt;&gt;"是","需复核：批准条件未落实",IF(COUNTIFS(合同台账!$A$5:$A$104,$B7,合同台账!$Z$5:$Z$104,"无")=0,"暂停：台账存在未解除事项","已绑定最终版本")))))</f>
        <v>已绑定最终版本</v>
      </c>
      <c r="P7" s="31" t="str">
        <f aca="false">IF($A7="","",IF(AND(LEFT($E7,3)&lt;&gt;"不适用",IF(OR(IFERROR(INDEX(合同台账!$AC$5:$AC$104,MATCH($B7,合同台账!$A$5:$A$104,0)),"")="R2",IFERROR(INDEX(合同台账!$AC$5:$AC$104,MATCH($B7,合同台账!$A$5:$A$104,0)),"")="R3"),LEFT($F7,3)&lt;&gt;"不适用",TRUE()),IF(IFERROR(INDEX(合同台账!$F$5:$F$104,MATCH($B7,合同台账!$A$5:$A$104,0)),"")&lt;&gt;"NDA/保密",LEFT($G7,3)&lt;&gt;"不适用",TRUE()),IF(IFERROR(INDEX(合同台账!$V$5:$V$104,MATCH($B7,合同台账!$A$5:$A$104,0)),"")&lt;&gt;"无",LEFT($H7,3)&lt;&gt;"不适用",TRUE()),$O7="已绑定最终版本",OR($U7="同意",$U7="附条件同意"),$E7&lt;&gt;"",$F7&lt;&gt;"",$G7&lt;&gt;"",$H7&lt;&gt;"",$I7&lt;&gt;"",$J7&lt;&gt;"",OR(IFERROR(INDEX(合同台账!$AC$5:$AC$104,MATCH($B7,合同台账!$A$5:$A$104,0)),"")="R1",IFERROR(INDEX(合同台账!$AC$5:$AC$104,MATCH($B7,合同台账!$A$5:$A$104,0)),"")="R2",IFERROR(INDEX(合同台账!$AC$5:$AC$104,MATCH($B7,合同台账!$A$5:$A$104,0)),"")="R3"),IF(IFERROR(INDEX(合同台账!$AC$5:$AC$104,MATCH($B7,合同台账!$A$5:$A$104,0)),"")="R3",AND($I7&lt;&gt;"不适用",LEFT($I7,3)&lt;&gt;"不适用"),TRUE())),"审批完成","未完成/待复核"))</f>
        <v>审批完成</v>
      </c>
      <c r="Q7" s="31" t="str">
        <f aca="false">IF($A7="","",IF(AND($M7&lt;&gt;"",$V7="是"),"已核验","未核验"))</f>
        <v>已核验</v>
      </c>
      <c r="R7" s="31" t="str">
        <f aca="false">IF($A7="","",IF(COUNTIFS(合同台账!$A$5:$A$104,$B7,合同台账!$T$5:$T$104,"已签署")+COUNTIFS(合同台账!$A$5:$A$104,$B7,合同台账!$T$5:$T$104,"履行中")+COUNTIFS(合同台账!$A$5:$A$104,$B7,合同台账!$T$5:$T$104,"已结项")&gt;0,"已签署/履行（历史）",IF(AND($N7&lt;&gt;"",COUNTIFS(合同台账!$A$5:$A$104,$B7,合同台账!$AG$5:$AG$104,审批参数!$B$16,合同台账!$AB$5:$AB$104,"是",合同台账!$AH$5:$AH$104,"&lt;&gt;",合同台账!$AF$5:$AF$104,"&lt;&gt;")=1,$O7="已绑定最终版本",$P7="审批完成",$Q7="已核验",$D7="是",$K7="是",$L7&lt;&gt;"",$L7&gt;=审批参数!$B$7),"可提交签署","不可提交签署")))</f>
        <v>已签署/履行（历史）</v>
      </c>
      <c r="S7" s="8" t="s">
        <v>329</v>
      </c>
      <c r="T7" s="8" t="s">
        <v>212</v>
      </c>
      <c r="U7" s="8" t="s">
        <v>313</v>
      </c>
      <c r="V7" s="8" t="s">
        <v>208</v>
      </c>
    </row>
    <row r="8" customFormat="false" ht="25.5" hidden="false" customHeight="true" outlineLevel="0" collapsed="false">
      <c r="A8" s="23"/>
      <c r="B8" s="23"/>
      <c r="C8" s="23"/>
      <c r="D8" s="22"/>
      <c r="E8" s="23"/>
      <c r="F8" s="23"/>
      <c r="G8" s="23"/>
      <c r="H8" s="23"/>
      <c r="I8" s="23"/>
      <c r="J8" s="23"/>
      <c r="K8" s="22"/>
      <c r="L8" s="27"/>
      <c r="M8" s="23"/>
      <c r="N8" s="23"/>
      <c r="O8" s="30" t="str">
        <f aca="false">IF($A8="","",IF(COUNTIFS(合同台账!$A$5:$A$104,$B8,合同台账!$S$5:$S$104,$C8)=0,"错误：合同版本不匹配",IF($D8&lt;&gt;"是","需复核：非最终版本",IF($K8&lt;&gt;"是","需复核：批准条件未落实",IF(COUNTIFS(合同台账!$A$5:$A$104,$B8,合同台账!$Z$5:$Z$104,"无")=0,"暂停：台账存在未解除事项","已绑定最终版本")))))</f>
        <v/>
      </c>
      <c r="P8" s="31" t="str">
        <f aca="false">IF($A8="","",IF(AND(LEFT($E8,3)&lt;&gt;"不适用",IF(OR(IFERROR(INDEX(合同台账!$AC$5:$AC$104,MATCH($B8,合同台账!$A$5:$A$104,0)),"")="R2",IFERROR(INDEX(合同台账!$AC$5:$AC$104,MATCH($B8,合同台账!$A$5:$A$104,0)),"")="R3"),LEFT($F8,3)&lt;&gt;"不适用",TRUE()),IF(IFERROR(INDEX(合同台账!$F$5:$F$104,MATCH($B8,合同台账!$A$5:$A$104,0)),"")&lt;&gt;"NDA/保密",LEFT($G8,3)&lt;&gt;"不适用",TRUE()),IF(IFERROR(INDEX(合同台账!$V$5:$V$104,MATCH($B8,合同台账!$A$5:$A$104,0)),"")&lt;&gt;"无",LEFT($H8,3)&lt;&gt;"不适用",TRUE()),$O8="已绑定最终版本",OR($U8="同意",$U8="附条件同意"),$E8&lt;&gt;"",$F8&lt;&gt;"",$G8&lt;&gt;"",$H8&lt;&gt;"",$I8&lt;&gt;"",$J8&lt;&gt;"",OR(IFERROR(INDEX(合同台账!$AC$5:$AC$104,MATCH($B8,合同台账!$A$5:$A$104,0)),"")="R1",IFERROR(INDEX(合同台账!$AC$5:$AC$104,MATCH($B8,合同台账!$A$5:$A$104,0)),"")="R2",IFERROR(INDEX(合同台账!$AC$5:$AC$104,MATCH($B8,合同台账!$A$5:$A$104,0)),"")="R3"),IF(IFERROR(INDEX(合同台账!$AC$5:$AC$104,MATCH($B8,合同台账!$A$5:$A$104,0)),"")="R3",AND($I8&lt;&gt;"不适用",LEFT($I8,3)&lt;&gt;"不适用"),TRUE())),"审批完成","未完成/待复核"))</f>
        <v/>
      </c>
      <c r="Q8" s="31" t="str">
        <f aca="false">IF($A8="","",IF(AND($M8&lt;&gt;"",$V8="是"),"已核验","未核验"))</f>
        <v/>
      </c>
      <c r="R8" s="31" t="str">
        <f aca="false">IF($A8="","",IF(COUNTIFS(合同台账!$A$5:$A$104,$B8,合同台账!$T$5:$T$104,"已签署")+COUNTIFS(合同台账!$A$5:$A$104,$B8,合同台账!$T$5:$T$104,"履行中")+COUNTIFS(合同台账!$A$5:$A$104,$B8,合同台账!$T$5:$T$104,"已结项")&gt;0,"已签署/履行（历史）",IF(AND($N8&lt;&gt;"",COUNTIFS(合同台账!$A$5:$A$104,$B8,合同台账!$AG$5:$AG$104,审批参数!$B$16,合同台账!$AB$5:$AB$104,"是",合同台账!$AH$5:$AH$104,"&lt;&gt;",合同台账!$AF$5:$AF$104,"&lt;&gt;")=1,$O8="已绑定最终版本",$P8="审批完成",$Q8="已核验",$D8="是",$K8="是",$L8&lt;&gt;"",$L8&gt;=审批参数!$B$7),"可提交签署","不可提交签署")))</f>
        <v/>
      </c>
      <c r="S8" s="23"/>
      <c r="T8" s="23"/>
      <c r="U8" s="22"/>
      <c r="V8" s="22"/>
    </row>
    <row r="9" customFormat="false" ht="25.5" hidden="false" customHeight="true" outlineLevel="0" collapsed="false">
      <c r="A9" s="23"/>
      <c r="B9" s="23"/>
      <c r="C9" s="23"/>
      <c r="D9" s="22"/>
      <c r="E9" s="23"/>
      <c r="F9" s="23"/>
      <c r="G9" s="23"/>
      <c r="H9" s="23"/>
      <c r="I9" s="23"/>
      <c r="J9" s="23"/>
      <c r="K9" s="22"/>
      <c r="L9" s="27"/>
      <c r="M9" s="23"/>
      <c r="N9" s="23"/>
      <c r="O9" s="30" t="str">
        <f aca="false">IF($A9="","",IF(COUNTIFS(合同台账!$A$5:$A$104,$B9,合同台账!$S$5:$S$104,$C9)=0,"错误：合同版本不匹配",IF($D9&lt;&gt;"是","需复核：非最终版本",IF($K9&lt;&gt;"是","需复核：批准条件未落实",IF(COUNTIFS(合同台账!$A$5:$A$104,$B9,合同台账!$Z$5:$Z$104,"无")=0,"暂停：台账存在未解除事项","已绑定最终版本")))))</f>
        <v/>
      </c>
      <c r="P9" s="31" t="str">
        <f aca="false">IF($A9="","",IF(AND(LEFT($E9,3)&lt;&gt;"不适用",IF(OR(IFERROR(INDEX(合同台账!$AC$5:$AC$104,MATCH($B9,合同台账!$A$5:$A$104,0)),"")="R2",IFERROR(INDEX(合同台账!$AC$5:$AC$104,MATCH($B9,合同台账!$A$5:$A$104,0)),"")="R3"),LEFT($F9,3)&lt;&gt;"不适用",TRUE()),IF(IFERROR(INDEX(合同台账!$F$5:$F$104,MATCH($B9,合同台账!$A$5:$A$104,0)),"")&lt;&gt;"NDA/保密",LEFT($G9,3)&lt;&gt;"不适用",TRUE()),IF(IFERROR(INDEX(合同台账!$V$5:$V$104,MATCH($B9,合同台账!$A$5:$A$104,0)),"")&lt;&gt;"无",LEFT($H9,3)&lt;&gt;"不适用",TRUE()),$O9="已绑定最终版本",OR($U9="同意",$U9="附条件同意"),$E9&lt;&gt;"",$F9&lt;&gt;"",$G9&lt;&gt;"",$H9&lt;&gt;"",$I9&lt;&gt;"",$J9&lt;&gt;"",OR(IFERROR(INDEX(合同台账!$AC$5:$AC$104,MATCH($B9,合同台账!$A$5:$A$104,0)),"")="R1",IFERROR(INDEX(合同台账!$AC$5:$AC$104,MATCH($B9,合同台账!$A$5:$A$104,0)),"")="R2",IFERROR(INDEX(合同台账!$AC$5:$AC$104,MATCH($B9,合同台账!$A$5:$A$104,0)),"")="R3"),IF(IFERROR(INDEX(合同台账!$AC$5:$AC$104,MATCH($B9,合同台账!$A$5:$A$104,0)),"")="R3",AND($I9&lt;&gt;"不适用",LEFT($I9,3)&lt;&gt;"不适用"),TRUE())),"审批完成","未完成/待复核"))</f>
        <v/>
      </c>
      <c r="Q9" s="31" t="str">
        <f aca="false">IF($A9="","",IF(AND($M9&lt;&gt;"",$V9="是"),"已核验","未核验"))</f>
        <v/>
      </c>
      <c r="R9" s="31" t="str">
        <f aca="false">IF($A9="","",IF(COUNTIFS(合同台账!$A$5:$A$104,$B9,合同台账!$T$5:$T$104,"已签署")+COUNTIFS(合同台账!$A$5:$A$104,$B9,合同台账!$T$5:$T$104,"履行中")+COUNTIFS(合同台账!$A$5:$A$104,$B9,合同台账!$T$5:$T$104,"已结项")&gt;0,"已签署/履行（历史）",IF(AND($N9&lt;&gt;"",COUNTIFS(合同台账!$A$5:$A$104,$B9,合同台账!$AG$5:$AG$104,审批参数!$B$16,合同台账!$AB$5:$AB$104,"是",合同台账!$AH$5:$AH$104,"&lt;&gt;",合同台账!$AF$5:$AF$104,"&lt;&gt;")=1,$O9="已绑定最终版本",$P9="审批完成",$Q9="已核验",$D9="是",$K9="是",$L9&lt;&gt;"",$L9&gt;=审批参数!$B$7),"可提交签署","不可提交签署")))</f>
        <v/>
      </c>
      <c r="S9" s="23"/>
      <c r="T9" s="23"/>
      <c r="U9" s="22"/>
      <c r="V9" s="22"/>
    </row>
    <row r="10" customFormat="false" ht="25.5" hidden="false" customHeight="true" outlineLevel="0" collapsed="false">
      <c r="A10" s="23"/>
      <c r="B10" s="23"/>
      <c r="C10" s="23"/>
      <c r="D10" s="22"/>
      <c r="E10" s="23"/>
      <c r="F10" s="23"/>
      <c r="G10" s="23"/>
      <c r="H10" s="23"/>
      <c r="I10" s="23"/>
      <c r="J10" s="23"/>
      <c r="K10" s="22"/>
      <c r="L10" s="27"/>
      <c r="M10" s="23"/>
      <c r="N10" s="23"/>
      <c r="O10" s="30" t="str">
        <f aca="false">IF($A10="","",IF(COUNTIFS(合同台账!$A$5:$A$104,$B10,合同台账!$S$5:$S$104,$C10)=0,"错误：合同版本不匹配",IF($D10&lt;&gt;"是","需复核：非最终版本",IF($K10&lt;&gt;"是","需复核：批准条件未落实",IF(COUNTIFS(合同台账!$A$5:$A$104,$B10,合同台账!$Z$5:$Z$104,"无")=0,"暂停：台账存在未解除事项","已绑定最终版本")))))</f>
        <v/>
      </c>
      <c r="P10" s="31" t="str">
        <f aca="false">IF($A10="","",IF(AND(LEFT($E10,3)&lt;&gt;"不适用",IF(OR(IFERROR(INDEX(合同台账!$AC$5:$AC$104,MATCH($B10,合同台账!$A$5:$A$104,0)),"")="R2",IFERROR(INDEX(合同台账!$AC$5:$AC$104,MATCH($B10,合同台账!$A$5:$A$104,0)),"")="R3"),LEFT($F10,3)&lt;&gt;"不适用",TRUE()),IF(IFERROR(INDEX(合同台账!$F$5:$F$104,MATCH($B10,合同台账!$A$5:$A$104,0)),"")&lt;&gt;"NDA/保密",LEFT($G10,3)&lt;&gt;"不适用",TRUE()),IF(IFERROR(INDEX(合同台账!$V$5:$V$104,MATCH($B10,合同台账!$A$5:$A$104,0)),"")&lt;&gt;"无",LEFT($H10,3)&lt;&gt;"不适用",TRUE()),$O10="已绑定最终版本",OR($U10="同意",$U10="附条件同意"),$E10&lt;&gt;"",$F10&lt;&gt;"",$G10&lt;&gt;"",$H10&lt;&gt;"",$I10&lt;&gt;"",$J10&lt;&gt;"",OR(IFERROR(INDEX(合同台账!$AC$5:$AC$104,MATCH($B10,合同台账!$A$5:$A$104,0)),"")="R1",IFERROR(INDEX(合同台账!$AC$5:$AC$104,MATCH($B10,合同台账!$A$5:$A$104,0)),"")="R2",IFERROR(INDEX(合同台账!$AC$5:$AC$104,MATCH($B10,合同台账!$A$5:$A$104,0)),"")="R3"),IF(IFERROR(INDEX(合同台账!$AC$5:$AC$104,MATCH($B10,合同台账!$A$5:$A$104,0)),"")="R3",AND($I10&lt;&gt;"不适用",LEFT($I10,3)&lt;&gt;"不适用"),TRUE())),"审批完成","未完成/待复核"))</f>
        <v/>
      </c>
      <c r="Q10" s="31" t="str">
        <f aca="false">IF($A10="","",IF(AND($M10&lt;&gt;"",$V10="是"),"已核验","未核验"))</f>
        <v/>
      </c>
      <c r="R10" s="31" t="str">
        <f aca="false">IF($A10="","",IF(COUNTIFS(合同台账!$A$5:$A$104,$B10,合同台账!$T$5:$T$104,"已签署")+COUNTIFS(合同台账!$A$5:$A$104,$B10,合同台账!$T$5:$T$104,"履行中")+COUNTIFS(合同台账!$A$5:$A$104,$B10,合同台账!$T$5:$T$104,"已结项")&gt;0,"已签署/履行（历史）",IF(AND($N10&lt;&gt;"",COUNTIFS(合同台账!$A$5:$A$104,$B10,合同台账!$AG$5:$AG$104,审批参数!$B$16,合同台账!$AB$5:$AB$104,"是",合同台账!$AH$5:$AH$104,"&lt;&gt;",合同台账!$AF$5:$AF$104,"&lt;&gt;")=1,$O10="已绑定最终版本",$P10="审批完成",$Q10="已核验",$D10="是",$K10="是",$L10&lt;&gt;"",$L10&gt;=审批参数!$B$7),"可提交签署","不可提交签署")))</f>
        <v/>
      </c>
      <c r="S10" s="23"/>
      <c r="T10" s="23"/>
      <c r="U10" s="22"/>
      <c r="V10" s="22"/>
    </row>
    <row r="11" customFormat="false" ht="25.5" hidden="false" customHeight="true" outlineLevel="0" collapsed="false">
      <c r="A11" s="23"/>
      <c r="B11" s="23"/>
      <c r="C11" s="23"/>
      <c r="D11" s="22"/>
      <c r="E11" s="23"/>
      <c r="F11" s="23"/>
      <c r="G11" s="23"/>
      <c r="H11" s="23"/>
      <c r="I11" s="23"/>
      <c r="J11" s="23"/>
      <c r="K11" s="22"/>
      <c r="L11" s="27"/>
      <c r="M11" s="23"/>
      <c r="N11" s="23"/>
      <c r="O11" s="30" t="str">
        <f aca="false">IF($A11="","",IF(COUNTIFS(合同台账!$A$5:$A$104,$B11,合同台账!$S$5:$S$104,$C11)=0,"错误：合同版本不匹配",IF($D11&lt;&gt;"是","需复核：非最终版本",IF($K11&lt;&gt;"是","需复核：批准条件未落实",IF(COUNTIFS(合同台账!$A$5:$A$104,$B11,合同台账!$Z$5:$Z$104,"无")=0,"暂停：台账存在未解除事项","已绑定最终版本")))))</f>
        <v/>
      </c>
      <c r="P11" s="31" t="str">
        <f aca="false">IF($A11="","",IF(AND(LEFT($E11,3)&lt;&gt;"不适用",IF(OR(IFERROR(INDEX(合同台账!$AC$5:$AC$104,MATCH($B11,合同台账!$A$5:$A$104,0)),"")="R2",IFERROR(INDEX(合同台账!$AC$5:$AC$104,MATCH($B11,合同台账!$A$5:$A$104,0)),"")="R3"),LEFT($F11,3)&lt;&gt;"不适用",TRUE()),IF(IFERROR(INDEX(合同台账!$F$5:$F$104,MATCH($B11,合同台账!$A$5:$A$104,0)),"")&lt;&gt;"NDA/保密",LEFT($G11,3)&lt;&gt;"不适用",TRUE()),IF(IFERROR(INDEX(合同台账!$V$5:$V$104,MATCH($B11,合同台账!$A$5:$A$104,0)),"")&lt;&gt;"无",LEFT($H11,3)&lt;&gt;"不适用",TRUE()),$O11="已绑定最终版本",OR($U11="同意",$U11="附条件同意"),$E11&lt;&gt;"",$F11&lt;&gt;"",$G11&lt;&gt;"",$H11&lt;&gt;"",$I11&lt;&gt;"",$J11&lt;&gt;"",OR(IFERROR(INDEX(合同台账!$AC$5:$AC$104,MATCH($B11,合同台账!$A$5:$A$104,0)),"")="R1",IFERROR(INDEX(合同台账!$AC$5:$AC$104,MATCH($B11,合同台账!$A$5:$A$104,0)),"")="R2",IFERROR(INDEX(合同台账!$AC$5:$AC$104,MATCH($B11,合同台账!$A$5:$A$104,0)),"")="R3"),IF(IFERROR(INDEX(合同台账!$AC$5:$AC$104,MATCH($B11,合同台账!$A$5:$A$104,0)),"")="R3",AND($I11&lt;&gt;"不适用",LEFT($I11,3)&lt;&gt;"不适用"),TRUE())),"审批完成","未完成/待复核"))</f>
        <v/>
      </c>
      <c r="Q11" s="31" t="str">
        <f aca="false">IF($A11="","",IF(AND($M11&lt;&gt;"",$V11="是"),"已核验","未核验"))</f>
        <v/>
      </c>
      <c r="R11" s="31" t="str">
        <f aca="false">IF($A11="","",IF(COUNTIFS(合同台账!$A$5:$A$104,$B11,合同台账!$T$5:$T$104,"已签署")+COUNTIFS(合同台账!$A$5:$A$104,$B11,合同台账!$T$5:$T$104,"履行中")+COUNTIFS(合同台账!$A$5:$A$104,$B11,合同台账!$T$5:$T$104,"已结项")&gt;0,"已签署/履行（历史）",IF(AND($N11&lt;&gt;"",COUNTIFS(合同台账!$A$5:$A$104,$B11,合同台账!$AG$5:$AG$104,审批参数!$B$16,合同台账!$AB$5:$AB$104,"是",合同台账!$AH$5:$AH$104,"&lt;&gt;",合同台账!$AF$5:$AF$104,"&lt;&gt;")=1,$O11="已绑定最终版本",$P11="审批完成",$Q11="已核验",$D11="是",$K11="是",$L11&lt;&gt;"",$L11&gt;=审批参数!$B$7),"可提交签署","不可提交签署")))</f>
        <v/>
      </c>
      <c r="S11" s="23"/>
      <c r="T11" s="23"/>
      <c r="U11" s="22"/>
      <c r="V11" s="22"/>
    </row>
    <row r="12" customFormat="false" ht="25.5" hidden="false" customHeight="true" outlineLevel="0" collapsed="false">
      <c r="A12" s="23"/>
      <c r="B12" s="23"/>
      <c r="C12" s="23"/>
      <c r="D12" s="22"/>
      <c r="E12" s="23"/>
      <c r="F12" s="23"/>
      <c r="G12" s="23"/>
      <c r="H12" s="23"/>
      <c r="I12" s="23"/>
      <c r="J12" s="23"/>
      <c r="K12" s="22"/>
      <c r="L12" s="27"/>
      <c r="M12" s="23"/>
      <c r="N12" s="23"/>
      <c r="O12" s="30" t="str">
        <f aca="false">IF($A12="","",IF(COUNTIFS(合同台账!$A$5:$A$104,$B12,合同台账!$S$5:$S$104,$C12)=0,"错误：合同版本不匹配",IF($D12&lt;&gt;"是","需复核：非最终版本",IF($K12&lt;&gt;"是","需复核：批准条件未落实",IF(COUNTIFS(合同台账!$A$5:$A$104,$B12,合同台账!$Z$5:$Z$104,"无")=0,"暂停：台账存在未解除事项","已绑定最终版本")))))</f>
        <v/>
      </c>
      <c r="P12" s="31" t="str">
        <f aca="false">IF($A12="","",IF(AND(LEFT($E12,3)&lt;&gt;"不适用",IF(OR(IFERROR(INDEX(合同台账!$AC$5:$AC$104,MATCH($B12,合同台账!$A$5:$A$104,0)),"")="R2",IFERROR(INDEX(合同台账!$AC$5:$AC$104,MATCH($B12,合同台账!$A$5:$A$104,0)),"")="R3"),LEFT($F12,3)&lt;&gt;"不适用",TRUE()),IF(IFERROR(INDEX(合同台账!$F$5:$F$104,MATCH($B12,合同台账!$A$5:$A$104,0)),"")&lt;&gt;"NDA/保密",LEFT($G12,3)&lt;&gt;"不适用",TRUE()),IF(IFERROR(INDEX(合同台账!$V$5:$V$104,MATCH($B12,合同台账!$A$5:$A$104,0)),"")&lt;&gt;"无",LEFT($H12,3)&lt;&gt;"不适用",TRUE()),$O12="已绑定最终版本",OR($U12="同意",$U12="附条件同意"),$E12&lt;&gt;"",$F12&lt;&gt;"",$G12&lt;&gt;"",$H12&lt;&gt;"",$I12&lt;&gt;"",$J12&lt;&gt;"",OR(IFERROR(INDEX(合同台账!$AC$5:$AC$104,MATCH($B12,合同台账!$A$5:$A$104,0)),"")="R1",IFERROR(INDEX(合同台账!$AC$5:$AC$104,MATCH($B12,合同台账!$A$5:$A$104,0)),"")="R2",IFERROR(INDEX(合同台账!$AC$5:$AC$104,MATCH($B12,合同台账!$A$5:$A$104,0)),"")="R3"),IF(IFERROR(INDEX(合同台账!$AC$5:$AC$104,MATCH($B12,合同台账!$A$5:$A$104,0)),"")="R3",AND($I12&lt;&gt;"不适用",LEFT($I12,3)&lt;&gt;"不适用"),TRUE())),"审批完成","未完成/待复核"))</f>
        <v/>
      </c>
      <c r="Q12" s="31" t="str">
        <f aca="false">IF($A12="","",IF(AND($M12&lt;&gt;"",$V12="是"),"已核验","未核验"))</f>
        <v/>
      </c>
      <c r="R12" s="31" t="str">
        <f aca="false">IF($A12="","",IF(COUNTIFS(合同台账!$A$5:$A$104,$B12,合同台账!$T$5:$T$104,"已签署")+COUNTIFS(合同台账!$A$5:$A$104,$B12,合同台账!$T$5:$T$104,"履行中")+COUNTIFS(合同台账!$A$5:$A$104,$B12,合同台账!$T$5:$T$104,"已结项")&gt;0,"已签署/履行（历史）",IF(AND($N12&lt;&gt;"",COUNTIFS(合同台账!$A$5:$A$104,$B12,合同台账!$AG$5:$AG$104,审批参数!$B$16,合同台账!$AB$5:$AB$104,"是",合同台账!$AH$5:$AH$104,"&lt;&gt;",合同台账!$AF$5:$AF$104,"&lt;&gt;")=1,$O12="已绑定最终版本",$P12="审批完成",$Q12="已核验",$D12="是",$K12="是",$L12&lt;&gt;"",$L12&gt;=审批参数!$B$7),"可提交签署","不可提交签署")))</f>
        <v/>
      </c>
      <c r="S12" s="23"/>
      <c r="T12" s="23"/>
      <c r="U12" s="22"/>
      <c r="V12" s="22"/>
    </row>
    <row r="13" customFormat="false" ht="25.5" hidden="false" customHeight="true" outlineLevel="0" collapsed="false">
      <c r="A13" s="23"/>
      <c r="B13" s="23"/>
      <c r="C13" s="23"/>
      <c r="D13" s="22"/>
      <c r="E13" s="23"/>
      <c r="F13" s="23"/>
      <c r="G13" s="23"/>
      <c r="H13" s="23"/>
      <c r="I13" s="23"/>
      <c r="J13" s="23"/>
      <c r="K13" s="22"/>
      <c r="L13" s="27"/>
      <c r="M13" s="23"/>
      <c r="N13" s="23"/>
      <c r="O13" s="30" t="str">
        <f aca="false">IF($A13="","",IF(COUNTIFS(合同台账!$A$5:$A$104,$B13,合同台账!$S$5:$S$104,$C13)=0,"错误：合同版本不匹配",IF($D13&lt;&gt;"是","需复核：非最终版本",IF($K13&lt;&gt;"是","需复核：批准条件未落实",IF(COUNTIFS(合同台账!$A$5:$A$104,$B13,合同台账!$Z$5:$Z$104,"无")=0,"暂停：台账存在未解除事项","已绑定最终版本")))))</f>
        <v/>
      </c>
      <c r="P13" s="31" t="str">
        <f aca="false">IF($A13="","",IF(AND(LEFT($E13,3)&lt;&gt;"不适用",IF(OR(IFERROR(INDEX(合同台账!$AC$5:$AC$104,MATCH($B13,合同台账!$A$5:$A$104,0)),"")="R2",IFERROR(INDEX(合同台账!$AC$5:$AC$104,MATCH($B13,合同台账!$A$5:$A$104,0)),"")="R3"),LEFT($F13,3)&lt;&gt;"不适用",TRUE()),IF(IFERROR(INDEX(合同台账!$F$5:$F$104,MATCH($B13,合同台账!$A$5:$A$104,0)),"")&lt;&gt;"NDA/保密",LEFT($G13,3)&lt;&gt;"不适用",TRUE()),IF(IFERROR(INDEX(合同台账!$V$5:$V$104,MATCH($B13,合同台账!$A$5:$A$104,0)),"")&lt;&gt;"无",LEFT($H13,3)&lt;&gt;"不适用",TRUE()),$O13="已绑定最终版本",OR($U13="同意",$U13="附条件同意"),$E13&lt;&gt;"",$F13&lt;&gt;"",$G13&lt;&gt;"",$H13&lt;&gt;"",$I13&lt;&gt;"",$J13&lt;&gt;"",OR(IFERROR(INDEX(合同台账!$AC$5:$AC$104,MATCH($B13,合同台账!$A$5:$A$104,0)),"")="R1",IFERROR(INDEX(合同台账!$AC$5:$AC$104,MATCH($B13,合同台账!$A$5:$A$104,0)),"")="R2",IFERROR(INDEX(合同台账!$AC$5:$AC$104,MATCH($B13,合同台账!$A$5:$A$104,0)),"")="R3"),IF(IFERROR(INDEX(合同台账!$AC$5:$AC$104,MATCH($B13,合同台账!$A$5:$A$104,0)),"")="R3",AND($I13&lt;&gt;"不适用",LEFT($I13,3)&lt;&gt;"不适用"),TRUE())),"审批完成","未完成/待复核"))</f>
        <v/>
      </c>
      <c r="Q13" s="31" t="str">
        <f aca="false">IF($A13="","",IF(AND($M13&lt;&gt;"",$V13="是"),"已核验","未核验"))</f>
        <v/>
      </c>
      <c r="R13" s="31" t="str">
        <f aca="false">IF($A13="","",IF(COUNTIFS(合同台账!$A$5:$A$104,$B13,合同台账!$T$5:$T$104,"已签署")+COUNTIFS(合同台账!$A$5:$A$104,$B13,合同台账!$T$5:$T$104,"履行中")+COUNTIFS(合同台账!$A$5:$A$104,$B13,合同台账!$T$5:$T$104,"已结项")&gt;0,"已签署/履行（历史）",IF(AND($N13&lt;&gt;"",COUNTIFS(合同台账!$A$5:$A$104,$B13,合同台账!$AG$5:$AG$104,审批参数!$B$16,合同台账!$AB$5:$AB$104,"是",合同台账!$AH$5:$AH$104,"&lt;&gt;",合同台账!$AF$5:$AF$104,"&lt;&gt;")=1,$O13="已绑定最终版本",$P13="审批完成",$Q13="已核验",$D13="是",$K13="是",$L13&lt;&gt;"",$L13&gt;=审批参数!$B$7),"可提交签署","不可提交签署")))</f>
        <v/>
      </c>
      <c r="S13" s="23"/>
      <c r="T13" s="23"/>
      <c r="U13" s="22"/>
      <c r="V13" s="22"/>
    </row>
    <row r="14" customFormat="false" ht="25.5" hidden="false" customHeight="true" outlineLevel="0" collapsed="false">
      <c r="A14" s="23"/>
      <c r="B14" s="23"/>
      <c r="C14" s="23"/>
      <c r="D14" s="22"/>
      <c r="E14" s="23"/>
      <c r="F14" s="23"/>
      <c r="G14" s="23"/>
      <c r="H14" s="23"/>
      <c r="I14" s="23"/>
      <c r="J14" s="23"/>
      <c r="K14" s="22"/>
      <c r="L14" s="27"/>
      <c r="M14" s="23"/>
      <c r="N14" s="23"/>
      <c r="O14" s="30" t="str">
        <f aca="false">IF($A14="","",IF(COUNTIFS(合同台账!$A$5:$A$104,$B14,合同台账!$S$5:$S$104,$C14)=0,"错误：合同版本不匹配",IF($D14&lt;&gt;"是","需复核：非最终版本",IF($K14&lt;&gt;"是","需复核：批准条件未落实",IF(COUNTIFS(合同台账!$A$5:$A$104,$B14,合同台账!$Z$5:$Z$104,"无")=0,"暂停：台账存在未解除事项","已绑定最终版本")))))</f>
        <v/>
      </c>
      <c r="P14" s="31" t="str">
        <f aca="false">IF($A14="","",IF(AND(LEFT($E14,3)&lt;&gt;"不适用",IF(OR(IFERROR(INDEX(合同台账!$AC$5:$AC$104,MATCH($B14,合同台账!$A$5:$A$104,0)),"")="R2",IFERROR(INDEX(合同台账!$AC$5:$AC$104,MATCH($B14,合同台账!$A$5:$A$104,0)),"")="R3"),LEFT($F14,3)&lt;&gt;"不适用",TRUE()),IF(IFERROR(INDEX(合同台账!$F$5:$F$104,MATCH($B14,合同台账!$A$5:$A$104,0)),"")&lt;&gt;"NDA/保密",LEFT($G14,3)&lt;&gt;"不适用",TRUE()),IF(IFERROR(INDEX(合同台账!$V$5:$V$104,MATCH($B14,合同台账!$A$5:$A$104,0)),"")&lt;&gt;"无",LEFT($H14,3)&lt;&gt;"不适用",TRUE()),$O14="已绑定最终版本",OR($U14="同意",$U14="附条件同意"),$E14&lt;&gt;"",$F14&lt;&gt;"",$G14&lt;&gt;"",$H14&lt;&gt;"",$I14&lt;&gt;"",$J14&lt;&gt;"",OR(IFERROR(INDEX(合同台账!$AC$5:$AC$104,MATCH($B14,合同台账!$A$5:$A$104,0)),"")="R1",IFERROR(INDEX(合同台账!$AC$5:$AC$104,MATCH($B14,合同台账!$A$5:$A$104,0)),"")="R2",IFERROR(INDEX(合同台账!$AC$5:$AC$104,MATCH($B14,合同台账!$A$5:$A$104,0)),"")="R3"),IF(IFERROR(INDEX(合同台账!$AC$5:$AC$104,MATCH($B14,合同台账!$A$5:$A$104,0)),"")="R3",AND($I14&lt;&gt;"不适用",LEFT($I14,3)&lt;&gt;"不适用"),TRUE())),"审批完成","未完成/待复核"))</f>
        <v/>
      </c>
      <c r="Q14" s="31" t="str">
        <f aca="false">IF($A14="","",IF(AND($M14&lt;&gt;"",$V14="是"),"已核验","未核验"))</f>
        <v/>
      </c>
      <c r="R14" s="31" t="str">
        <f aca="false">IF($A14="","",IF(COUNTIFS(合同台账!$A$5:$A$104,$B14,合同台账!$T$5:$T$104,"已签署")+COUNTIFS(合同台账!$A$5:$A$104,$B14,合同台账!$T$5:$T$104,"履行中")+COUNTIFS(合同台账!$A$5:$A$104,$B14,合同台账!$T$5:$T$104,"已结项")&gt;0,"已签署/履行（历史）",IF(AND($N14&lt;&gt;"",COUNTIFS(合同台账!$A$5:$A$104,$B14,合同台账!$AG$5:$AG$104,审批参数!$B$16,合同台账!$AB$5:$AB$104,"是",合同台账!$AH$5:$AH$104,"&lt;&gt;",合同台账!$AF$5:$AF$104,"&lt;&gt;")=1,$O14="已绑定最终版本",$P14="审批完成",$Q14="已核验",$D14="是",$K14="是",$L14&lt;&gt;"",$L14&gt;=审批参数!$B$7),"可提交签署","不可提交签署")))</f>
        <v/>
      </c>
      <c r="S14" s="23"/>
      <c r="T14" s="23"/>
      <c r="U14" s="22"/>
      <c r="V14" s="22"/>
    </row>
    <row r="15" customFormat="false" ht="25.5" hidden="false" customHeight="true" outlineLevel="0" collapsed="false">
      <c r="A15" s="23"/>
      <c r="B15" s="23"/>
      <c r="C15" s="23"/>
      <c r="D15" s="22"/>
      <c r="E15" s="23"/>
      <c r="F15" s="23"/>
      <c r="G15" s="23"/>
      <c r="H15" s="23"/>
      <c r="I15" s="23"/>
      <c r="J15" s="23"/>
      <c r="K15" s="22"/>
      <c r="L15" s="27"/>
      <c r="M15" s="23"/>
      <c r="N15" s="23"/>
      <c r="O15" s="30" t="str">
        <f aca="false">IF($A15="","",IF(COUNTIFS(合同台账!$A$5:$A$104,$B15,合同台账!$S$5:$S$104,$C15)=0,"错误：合同版本不匹配",IF($D15&lt;&gt;"是","需复核：非最终版本",IF($K15&lt;&gt;"是","需复核：批准条件未落实",IF(COUNTIFS(合同台账!$A$5:$A$104,$B15,合同台账!$Z$5:$Z$104,"无")=0,"暂停：台账存在未解除事项","已绑定最终版本")))))</f>
        <v/>
      </c>
      <c r="P15" s="31" t="str">
        <f aca="false">IF($A15="","",IF(AND(LEFT($E15,3)&lt;&gt;"不适用",IF(OR(IFERROR(INDEX(合同台账!$AC$5:$AC$104,MATCH($B15,合同台账!$A$5:$A$104,0)),"")="R2",IFERROR(INDEX(合同台账!$AC$5:$AC$104,MATCH($B15,合同台账!$A$5:$A$104,0)),"")="R3"),LEFT($F15,3)&lt;&gt;"不适用",TRUE()),IF(IFERROR(INDEX(合同台账!$F$5:$F$104,MATCH($B15,合同台账!$A$5:$A$104,0)),"")&lt;&gt;"NDA/保密",LEFT($G15,3)&lt;&gt;"不适用",TRUE()),IF(IFERROR(INDEX(合同台账!$V$5:$V$104,MATCH($B15,合同台账!$A$5:$A$104,0)),"")&lt;&gt;"无",LEFT($H15,3)&lt;&gt;"不适用",TRUE()),$O15="已绑定最终版本",OR($U15="同意",$U15="附条件同意"),$E15&lt;&gt;"",$F15&lt;&gt;"",$G15&lt;&gt;"",$H15&lt;&gt;"",$I15&lt;&gt;"",$J15&lt;&gt;"",OR(IFERROR(INDEX(合同台账!$AC$5:$AC$104,MATCH($B15,合同台账!$A$5:$A$104,0)),"")="R1",IFERROR(INDEX(合同台账!$AC$5:$AC$104,MATCH($B15,合同台账!$A$5:$A$104,0)),"")="R2",IFERROR(INDEX(合同台账!$AC$5:$AC$104,MATCH($B15,合同台账!$A$5:$A$104,0)),"")="R3"),IF(IFERROR(INDEX(合同台账!$AC$5:$AC$104,MATCH($B15,合同台账!$A$5:$A$104,0)),"")="R3",AND($I15&lt;&gt;"不适用",LEFT($I15,3)&lt;&gt;"不适用"),TRUE())),"审批完成","未完成/待复核"))</f>
        <v/>
      </c>
      <c r="Q15" s="31" t="str">
        <f aca="false">IF($A15="","",IF(AND($M15&lt;&gt;"",$V15="是"),"已核验","未核验"))</f>
        <v/>
      </c>
      <c r="R15" s="31" t="str">
        <f aca="false">IF($A15="","",IF(COUNTIFS(合同台账!$A$5:$A$104,$B15,合同台账!$T$5:$T$104,"已签署")+COUNTIFS(合同台账!$A$5:$A$104,$B15,合同台账!$T$5:$T$104,"履行中")+COUNTIFS(合同台账!$A$5:$A$104,$B15,合同台账!$T$5:$T$104,"已结项")&gt;0,"已签署/履行（历史）",IF(AND($N15&lt;&gt;"",COUNTIFS(合同台账!$A$5:$A$104,$B15,合同台账!$AG$5:$AG$104,审批参数!$B$16,合同台账!$AB$5:$AB$104,"是",合同台账!$AH$5:$AH$104,"&lt;&gt;",合同台账!$AF$5:$AF$104,"&lt;&gt;")=1,$O15="已绑定最终版本",$P15="审批完成",$Q15="已核验",$D15="是",$K15="是",$L15&lt;&gt;"",$L15&gt;=审批参数!$B$7),"可提交签署","不可提交签署")))</f>
        <v/>
      </c>
      <c r="S15" s="23"/>
      <c r="T15" s="23"/>
      <c r="U15" s="22"/>
      <c r="V15" s="22"/>
    </row>
    <row r="16" customFormat="false" ht="25.5" hidden="false" customHeight="true" outlineLevel="0" collapsed="false">
      <c r="A16" s="23"/>
      <c r="B16" s="23"/>
      <c r="C16" s="23"/>
      <c r="D16" s="22"/>
      <c r="E16" s="23"/>
      <c r="F16" s="23"/>
      <c r="G16" s="23"/>
      <c r="H16" s="23"/>
      <c r="I16" s="23"/>
      <c r="J16" s="23"/>
      <c r="K16" s="22"/>
      <c r="L16" s="27"/>
      <c r="M16" s="23"/>
      <c r="N16" s="23"/>
      <c r="O16" s="30" t="str">
        <f aca="false">IF($A16="","",IF(COUNTIFS(合同台账!$A$5:$A$104,$B16,合同台账!$S$5:$S$104,$C16)=0,"错误：合同版本不匹配",IF($D16&lt;&gt;"是","需复核：非最终版本",IF($K16&lt;&gt;"是","需复核：批准条件未落实",IF(COUNTIFS(合同台账!$A$5:$A$104,$B16,合同台账!$Z$5:$Z$104,"无")=0,"暂停：台账存在未解除事项","已绑定最终版本")))))</f>
        <v/>
      </c>
      <c r="P16" s="31" t="str">
        <f aca="false">IF($A16="","",IF(AND(LEFT($E16,3)&lt;&gt;"不适用",IF(OR(IFERROR(INDEX(合同台账!$AC$5:$AC$104,MATCH($B16,合同台账!$A$5:$A$104,0)),"")="R2",IFERROR(INDEX(合同台账!$AC$5:$AC$104,MATCH($B16,合同台账!$A$5:$A$104,0)),"")="R3"),LEFT($F16,3)&lt;&gt;"不适用",TRUE()),IF(IFERROR(INDEX(合同台账!$F$5:$F$104,MATCH($B16,合同台账!$A$5:$A$104,0)),"")&lt;&gt;"NDA/保密",LEFT($G16,3)&lt;&gt;"不适用",TRUE()),IF(IFERROR(INDEX(合同台账!$V$5:$V$104,MATCH($B16,合同台账!$A$5:$A$104,0)),"")&lt;&gt;"无",LEFT($H16,3)&lt;&gt;"不适用",TRUE()),$O16="已绑定最终版本",OR($U16="同意",$U16="附条件同意"),$E16&lt;&gt;"",$F16&lt;&gt;"",$G16&lt;&gt;"",$H16&lt;&gt;"",$I16&lt;&gt;"",$J16&lt;&gt;"",OR(IFERROR(INDEX(合同台账!$AC$5:$AC$104,MATCH($B16,合同台账!$A$5:$A$104,0)),"")="R1",IFERROR(INDEX(合同台账!$AC$5:$AC$104,MATCH($B16,合同台账!$A$5:$A$104,0)),"")="R2",IFERROR(INDEX(合同台账!$AC$5:$AC$104,MATCH($B16,合同台账!$A$5:$A$104,0)),"")="R3"),IF(IFERROR(INDEX(合同台账!$AC$5:$AC$104,MATCH($B16,合同台账!$A$5:$A$104,0)),"")="R3",AND($I16&lt;&gt;"不适用",LEFT($I16,3)&lt;&gt;"不适用"),TRUE())),"审批完成","未完成/待复核"))</f>
        <v/>
      </c>
      <c r="Q16" s="31" t="str">
        <f aca="false">IF($A16="","",IF(AND($M16&lt;&gt;"",$V16="是"),"已核验","未核验"))</f>
        <v/>
      </c>
      <c r="R16" s="31" t="str">
        <f aca="false">IF($A16="","",IF(COUNTIFS(合同台账!$A$5:$A$104,$B16,合同台账!$T$5:$T$104,"已签署")+COUNTIFS(合同台账!$A$5:$A$104,$B16,合同台账!$T$5:$T$104,"履行中")+COUNTIFS(合同台账!$A$5:$A$104,$B16,合同台账!$T$5:$T$104,"已结项")&gt;0,"已签署/履行（历史）",IF(AND($N16&lt;&gt;"",COUNTIFS(合同台账!$A$5:$A$104,$B16,合同台账!$AG$5:$AG$104,审批参数!$B$16,合同台账!$AB$5:$AB$104,"是",合同台账!$AH$5:$AH$104,"&lt;&gt;",合同台账!$AF$5:$AF$104,"&lt;&gt;")=1,$O16="已绑定最终版本",$P16="审批完成",$Q16="已核验",$D16="是",$K16="是",$L16&lt;&gt;"",$L16&gt;=审批参数!$B$7),"可提交签署","不可提交签署")))</f>
        <v/>
      </c>
      <c r="S16" s="23"/>
      <c r="T16" s="23"/>
      <c r="U16" s="22"/>
      <c r="V16" s="22"/>
    </row>
    <row r="17" customFormat="false" ht="25.5" hidden="false" customHeight="true" outlineLevel="0" collapsed="false">
      <c r="A17" s="23"/>
      <c r="B17" s="23"/>
      <c r="C17" s="23"/>
      <c r="D17" s="22"/>
      <c r="E17" s="23"/>
      <c r="F17" s="23"/>
      <c r="G17" s="23"/>
      <c r="H17" s="23"/>
      <c r="I17" s="23"/>
      <c r="J17" s="23"/>
      <c r="K17" s="22"/>
      <c r="L17" s="27"/>
      <c r="M17" s="23"/>
      <c r="N17" s="23"/>
      <c r="O17" s="30" t="str">
        <f aca="false">IF($A17="","",IF(COUNTIFS(合同台账!$A$5:$A$104,$B17,合同台账!$S$5:$S$104,$C17)=0,"错误：合同版本不匹配",IF($D17&lt;&gt;"是","需复核：非最终版本",IF($K17&lt;&gt;"是","需复核：批准条件未落实",IF(COUNTIFS(合同台账!$A$5:$A$104,$B17,合同台账!$Z$5:$Z$104,"无")=0,"暂停：台账存在未解除事项","已绑定最终版本")))))</f>
        <v/>
      </c>
      <c r="P17" s="31" t="str">
        <f aca="false">IF($A17="","",IF(AND(LEFT($E17,3)&lt;&gt;"不适用",IF(OR(IFERROR(INDEX(合同台账!$AC$5:$AC$104,MATCH($B17,合同台账!$A$5:$A$104,0)),"")="R2",IFERROR(INDEX(合同台账!$AC$5:$AC$104,MATCH($B17,合同台账!$A$5:$A$104,0)),"")="R3"),LEFT($F17,3)&lt;&gt;"不适用",TRUE()),IF(IFERROR(INDEX(合同台账!$F$5:$F$104,MATCH($B17,合同台账!$A$5:$A$104,0)),"")&lt;&gt;"NDA/保密",LEFT($G17,3)&lt;&gt;"不适用",TRUE()),IF(IFERROR(INDEX(合同台账!$V$5:$V$104,MATCH($B17,合同台账!$A$5:$A$104,0)),"")&lt;&gt;"无",LEFT($H17,3)&lt;&gt;"不适用",TRUE()),$O17="已绑定最终版本",OR($U17="同意",$U17="附条件同意"),$E17&lt;&gt;"",$F17&lt;&gt;"",$G17&lt;&gt;"",$H17&lt;&gt;"",$I17&lt;&gt;"",$J17&lt;&gt;"",OR(IFERROR(INDEX(合同台账!$AC$5:$AC$104,MATCH($B17,合同台账!$A$5:$A$104,0)),"")="R1",IFERROR(INDEX(合同台账!$AC$5:$AC$104,MATCH($B17,合同台账!$A$5:$A$104,0)),"")="R2",IFERROR(INDEX(合同台账!$AC$5:$AC$104,MATCH($B17,合同台账!$A$5:$A$104,0)),"")="R3"),IF(IFERROR(INDEX(合同台账!$AC$5:$AC$104,MATCH($B17,合同台账!$A$5:$A$104,0)),"")="R3",AND($I17&lt;&gt;"不适用",LEFT($I17,3)&lt;&gt;"不适用"),TRUE())),"审批完成","未完成/待复核"))</f>
        <v/>
      </c>
      <c r="Q17" s="31" t="str">
        <f aca="false">IF($A17="","",IF(AND($M17&lt;&gt;"",$V17="是"),"已核验","未核验"))</f>
        <v/>
      </c>
      <c r="R17" s="31" t="str">
        <f aca="false">IF($A17="","",IF(COUNTIFS(合同台账!$A$5:$A$104,$B17,合同台账!$T$5:$T$104,"已签署")+COUNTIFS(合同台账!$A$5:$A$104,$B17,合同台账!$T$5:$T$104,"履行中")+COUNTIFS(合同台账!$A$5:$A$104,$B17,合同台账!$T$5:$T$104,"已结项")&gt;0,"已签署/履行（历史）",IF(AND($N17&lt;&gt;"",COUNTIFS(合同台账!$A$5:$A$104,$B17,合同台账!$AG$5:$AG$104,审批参数!$B$16,合同台账!$AB$5:$AB$104,"是",合同台账!$AH$5:$AH$104,"&lt;&gt;",合同台账!$AF$5:$AF$104,"&lt;&gt;")=1,$O17="已绑定最终版本",$P17="审批完成",$Q17="已核验",$D17="是",$K17="是",$L17&lt;&gt;"",$L17&gt;=审批参数!$B$7),"可提交签署","不可提交签署")))</f>
        <v/>
      </c>
      <c r="S17" s="23"/>
      <c r="T17" s="23"/>
      <c r="U17" s="22"/>
      <c r="V17" s="22"/>
    </row>
    <row r="18" customFormat="false" ht="25.5" hidden="false" customHeight="true" outlineLevel="0" collapsed="false">
      <c r="A18" s="23"/>
      <c r="B18" s="23"/>
      <c r="C18" s="23"/>
      <c r="D18" s="22"/>
      <c r="E18" s="23"/>
      <c r="F18" s="23"/>
      <c r="G18" s="23"/>
      <c r="H18" s="23"/>
      <c r="I18" s="23"/>
      <c r="J18" s="23"/>
      <c r="K18" s="22"/>
      <c r="L18" s="27"/>
      <c r="M18" s="23"/>
      <c r="N18" s="23"/>
      <c r="O18" s="30" t="str">
        <f aca="false">IF($A18="","",IF(COUNTIFS(合同台账!$A$5:$A$104,$B18,合同台账!$S$5:$S$104,$C18)=0,"错误：合同版本不匹配",IF($D18&lt;&gt;"是","需复核：非最终版本",IF($K18&lt;&gt;"是","需复核：批准条件未落实",IF(COUNTIFS(合同台账!$A$5:$A$104,$B18,合同台账!$Z$5:$Z$104,"无")=0,"暂停：台账存在未解除事项","已绑定最终版本")))))</f>
        <v/>
      </c>
      <c r="P18" s="31" t="str">
        <f aca="false">IF($A18="","",IF(AND(LEFT($E18,3)&lt;&gt;"不适用",IF(OR(IFERROR(INDEX(合同台账!$AC$5:$AC$104,MATCH($B18,合同台账!$A$5:$A$104,0)),"")="R2",IFERROR(INDEX(合同台账!$AC$5:$AC$104,MATCH($B18,合同台账!$A$5:$A$104,0)),"")="R3"),LEFT($F18,3)&lt;&gt;"不适用",TRUE()),IF(IFERROR(INDEX(合同台账!$F$5:$F$104,MATCH($B18,合同台账!$A$5:$A$104,0)),"")&lt;&gt;"NDA/保密",LEFT($G18,3)&lt;&gt;"不适用",TRUE()),IF(IFERROR(INDEX(合同台账!$V$5:$V$104,MATCH($B18,合同台账!$A$5:$A$104,0)),"")&lt;&gt;"无",LEFT($H18,3)&lt;&gt;"不适用",TRUE()),$O18="已绑定最终版本",OR($U18="同意",$U18="附条件同意"),$E18&lt;&gt;"",$F18&lt;&gt;"",$G18&lt;&gt;"",$H18&lt;&gt;"",$I18&lt;&gt;"",$J18&lt;&gt;"",OR(IFERROR(INDEX(合同台账!$AC$5:$AC$104,MATCH($B18,合同台账!$A$5:$A$104,0)),"")="R1",IFERROR(INDEX(合同台账!$AC$5:$AC$104,MATCH($B18,合同台账!$A$5:$A$104,0)),"")="R2",IFERROR(INDEX(合同台账!$AC$5:$AC$104,MATCH($B18,合同台账!$A$5:$A$104,0)),"")="R3"),IF(IFERROR(INDEX(合同台账!$AC$5:$AC$104,MATCH($B18,合同台账!$A$5:$A$104,0)),"")="R3",AND($I18&lt;&gt;"不适用",LEFT($I18,3)&lt;&gt;"不适用"),TRUE())),"审批完成","未完成/待复核"))</f>
        <v/>
      </c>
      <c r="Q18" s="31" t="str">
        <f aca="false">IF($A18="","",IF(AND($M18&lt;&gt;"",$V18="是"),"已核验","未核验"))</f>
        <v/>
      </c>
      <c r="R18" s="31" t="str">
        <f aca="false">IF($A18="","",IF(COUNTIFS(合同台账!$A$5:$A$104,$B18,合同台账!$T$5:$T$104,"已签署")+COUNTIFS(合同台账!$A$5:$A$104,$B18,合同台账!$T$5:$T$104,"履行中")+COUNTIFS(合同台账!$A$5:$A$104,$B18,合同台账!$T$5:$T$104,"已结项")&gt;0,"已签署/履行（历史）",IF(AND($N18&lt;&gt;"",COUNTIFS(合同台账!$A$5:$A$104,$B18,合同台账!$AG$5:$AG$104,审批参数!$B$16,合同台账!$AB$5:$AB$104,"是",合同台账!$AH$5:$AH$104,"&lt;&gt;",合同台账!$AF$5:$AF$104,"&lt;&gt;")=1,$O18="已绑定最终版本",$P18="审批完成",$Q18="已核验",$D18="是",$K18="是",$L18&lt;&gt;"",$L18&gt;=审批参数!$B$7),"可提交签署","不可提交签署")))</f>
        <v/>
      </c>
      <c r="S18" s="23"/>
      <c r="T18" s="23"/>
      <c r="U18" s="22"/>
      <c r="V18" s="22"/>
    </row>
    <row r="19" customFormat="false" ht="25.5" hidden="false" customHeight="true" outlineLevel="0" collapsed="false">
      <c r="A19" s="23"/>
      <c r="B19" s="23"/>
      <c r="C19" s="23"/>
      <c r="D19" s="22"/>
      <c r="E19" s="23"/>
      <c r="F19" s="23"/>
      <c r="G19" s="23"/>
      <c r="H19" s="23"/>
      <c r="I19" s="23"/>
      <c r="J19" s="23"/>
      <c r="K19" s="22"/>
      <c r="L19" s="27"/>
      <c r="M19" s="23"/>
      <c r="N19" s="23"/>
      <c r="O19" s="30" t="str">
        <f aca="false">IF($A19="","",IF(COUNTIFS(合同台账!$A$5:$A$104,$B19,合同台账!$S$5:$S$104,$C19)=0,"错误：合同版本不匹配",IF($D19&lt;&gt;"是","需复核：非最终版本",IF($K19&lt;&gt;"是","需复核：批准条件未落实",IF(COUNTIFS(合同台账!$A$5:$A$104,$B19,合同台账!$Z$5:$Z$104,"无")=0,"暂停：台账存在未解除事项","已绑定最终版本")))))</f>
        <v/>
      </c>
      <c r="P19" s="31" t="str">
        <f aca="false">IF($A19="","",IF(AND(LEFT($E19,3)&lt;&gt;"不适用",IF(OR(IFERROR(INDEX(合同台账!$AC$5:$AC$104,MATCH($B19,合同台账!$A$5:$A$104,0)),"")="R2",IFERROR(INDEX(合同台账!$AC$5:$AC$104,MATCH($B19,合同台账!$A$5:$A$104,0)),"")="R3"),LEFT($F19,3)&lt;&gt;"不适用",TRUE()),IF(IFERROR(INDEX(合同台账!$F$5:$F$104,MATCH($B19,合同台账!$A$5:$A$104,0)),"")&lt;&gt;"NDA/保密",LEFT($G19,3)&lt;&gt;"不适用",TRUE()),IF(IFERROR(INDEX(合同台账!$V$5:$V$104,MATCH($B19,合同台账!$A$5:$A$104,0)),"")&lt;&gt;"无",LEFT($H19,3)&lt;&gt;"不适用",TRUE()),$O19="已绑定最终版本",OR($U19="同意",$U19="附条件同意"),$E19&lt;&gt;"",$F19&lt;&gt;"",$G19&lt;&gt;"",$H19&lt;&gt;"",$I19&lt;&gt;"",$J19&lt;&gt;"",OR(IFERROR(INDEX(合同台账!$AC$5:$AC$104,MATCH($B19,合同台账!$A$5:$A$104,0)),"")="R1",IFERROR(INDEX(合同台账!$AC$5:$AC$104,MATCH($B19,合同台账!$A$5:$A$104,0)),"")="R2",IFERROR(INDEX(合同台账!$AC$5:$AC$104,MATCH($B19,合同台账!$A$5:$A$104,0)),"")="R3"),IF(IFERROR(INDEX(合同台账!$AC$5:$AC$104,MATCH($B19,合同台账!$A$5:$A$104,0)),"")="R3",AND($I19&lt;&gt;"不适用",LEFT($I19,3)&lt;&gt;"不适用"),TRUE())),"审批完成","未完成/待复核"))</f>
        <v/>
      </c>
      <c r="Q19" s="31" t="str">
        <f aca="false">IF($A19="","",IF(AND($M19&lt;&gt;"",$V19="是"),"已核验","未核验"))</f>
        <v/>
      </c>
      <c r="R19" s="31" t="str">
        <f aca="false">IF($A19="","",IF(COUNTIFS(合同台账!$A$5:$A$104,$B19,合同台账!$T$5:$T$104,"已签署")+COUNTIFS(合同台账!$A$5:$A$104,$B19,合同台账!$T$5:$T$104,"履行中")+COUNTIFS(合同台账!$A$5:$A$104,$B19,合同台账!$T$5:$T$104,"已结项")&gt;0,"已签署/履行（历史）",IF(AND($N19&lt;&gt;"",COUNTIFS(合同台账!$A$5:$A$104,$B19,合同台账!$AG$5:$AG$104,审批参数!$B$16,合同台账!$AB$5:$AB$104,"是",合同台账!$AH$5:$AH$104,"&lt;&gt;",合同台账!$AF$5:$AF$104,"&lt;&gt;")=1,$O19="已绑定最终版本",$P19="审批完成",$Q19="已核验",$D19="是",$K19="是",$L19&lt;&gt;"",$L19&gt;=审批参数!$B$7),"可提交签署","不可提交签署")))</f>
        <v/>
      </c>
      <c r="S19" s="23"/>
      <c r="T19" s="23"/>
      <c r="U19" s="22"/>
      <c r="V19" s="22"/>
    </row>
    <row r="20" customFormat="false" ht="25.5" hidden="false" customHeight="true" outlineLevel="0" collapsed="false">
      <c r="A20" s="23"/>
      <c r="B20" s="23"/>
      <c r="C20" s="23"/>
      <c r="D20" s="22"/>
      <c r="E20" s="23"/>
      <c r="F20" s="23"/>
      <c r="G20" s="23"/>
      <c r="H20" s="23"/>
      <c r="I20" s="23"/>
      <c r="J20" s="23"/>
      <c r="K20" s="22"/>
      <c r="L20" s="27"/>
      <c r="M20" s="23"/>
      <c r="N20" s="23"/>
      <c r="O20" s="30" t="str">
        <f aca="false">IF($A20="","",IF(COUNTIFS(合同台账!$A$5:$A$104,$B20,合同台账!$S$5:$S$104,$C20)=0,"错误：合同版本不匹配",IF($D20&lt;&gt;"是","需复核：非最终版本",IF($K20&lt;&gt;"是","需复核：批准条件未落实",IF(COUNTIFS(合同台账!$A$5:$A$104,$B20,合同台账!$Z$5:$Z$104,"无")=0,"暂停：台账存在未解除事项","已绑定最终版本")))))</f>
        <v/>
      </c>
      <c r="P20" s="31" t="str">
        <f aca="false">IF($A20="","",IF(AND(LEFT($E20,3)&lt;&gt;"不适用",IF(OR(IFERROR(INDEX(合同台账!$AC$5:$AC$104,MATCH($B20,合同台账!$A$5:$A$104,0)),"")="R2",IFERROR(INDEX(合同台账!$AC$5:$AC$104,MATCH($B20,合同台账!$A$5:$A$104,0)),"")="R3"),LEFT($F20,3)&lt;&gt;"不适用",TRUE()),IF(IFERROR(INDEX(合同台账!$F$5:$F$104,MATCH($B20,合同台账!$A$5:$A$104,0)),"")&lt;&gt;"NDA/保密",LEFT($G20,3)&lt;&gt;"不适用",TRUE()),IF(IFERROR(INDEX(合同台账!$V$5:$V$104,MATCH($B20,合同台账!$A$5:$A$104,0)),"")&lt;&gt;"无",LEFT($H20,3)&lt;&gt;"不适用",TRUE()),$O20="已绑定最终版本",OR($U20="同意",$U20="附条件同意"),$E20&lt;&gt;"",$F20&lt;&gt;"",$G20&lt;&gt;"",$H20&lt;&gt;"",$I20&lt;&gt;"",$J20&lt;&gt;"",OR(IFERROR(INDEX(合同台账!$AC$5:$AC$104,MATCH($B20,合同台账!$A$5:$A$104,0)),"")="R1",IFERROR(INDEX(合同台账!$AC$5:$AC$104,MATCH($B20,合同台账!$A$5:$A$104,0)),"")="R2",IFERROR(INDEX(合同台账!$AC$5:$AC$104,MATCH($B20,合同台账!$A$5:$A$104,0)),"")="R3"),IF(IFERROR(INDEX(合同台账!$AC$5:$AC$104,MATCH($B20,合同台账!$A$5:$A$104,0)),"")="R3",AND($I20&lt;&gt;"不适用",LEFT($I20,3)&lt;&gt;"不适用"),TRUE())),"审批完成","未完成/待复核"))</f>
        <v/>
      </c>
      <c r="Q20" s="31" t="str">
        <f aca="false">IF($A20="","",IF(AND($M20&lt;&gt;"",$V20="是"),"已核验","未核验"))</f>
        <v/>
      </c>
      <c r="R20" s="31" t="str">
        <f aca="false">IF($A20="","",IF(COUNTIFS(合同台账!$A$5:$A$104,$B20,合同台账!$T$5:$T$104,"已签署")+COUNTIFS(合同台账!$A$5:$A$104,$B20,合同台账!$T$5:$T$104,"履行中")+COUNTIFS(合同台账!$A$5:$A$104,$B20,合同台账!$T$5:$T$104,"已结项")&gt;0,"已签署/履行（历史）",IF(AND($N20&lt;&gt;"",COUNTIFS(合同台账!$A$5:$A$104,$B20,合同台账!$AG$5:$AG$104,审批参数!$B$16,合同台账!$AB$5:$AB$104,"是",合同台账!$AH$5:$AH$104,"&lt;&gt;",合同台账!$AF$5:$AF$104,"&lt;&gt;")=1,$O20="已绑定最终版本",$P20="审批完成",$Q20="已核验",$D20="是",$K20="是",$L20&lt;&gt;"",$L20&gt;=审批参数!$B$7),"可提交签署","不可提交签署")))</f>
        <v/>
      </c>
      <c r="S20" s="23"/>
      <c r="T20" s="23"/>
      <c r="U20" s="22"/>
      <c r="V20" s="22"/>
    </row>
    <row r="21" customFormat="false" ht="25.5" hidden="false" customHeight="true" outlineLevel="0" collapsed="false">
      <c r="A21" s="23"/>
      <c r="B21" s="23"/>
      <c r="C21" s="23"/>
      <c r="D21" s="22"/>
      <c r="E21" s="23"/>
      <c r="F21" s="23"/>
      <c r="G21" s="23"/>
      <c r="H21" s="23"/>
      <c r="I21" s="23"/>
      <c r="J21" s="23"/>
      <c r="K21" s="22"/>
      <c r="L21" s="27"/>
      <c r="M21" s="23"/>
      <c r="N21" s="23"/>
      <c r="O21" s="30" t="str">
        <f aca="false">IF($A21="","",IF(COUNTIFS(合同台账!$A$5:$A$104,$B21,合同台账!$S$5:$S$104,$C21)=0,"错误：合同版本不匹配",IF($D21&lt;&gt;"是","需复核：非最终版本",IF($K21&lt;&gt;"是","需复核：批准条件未落实",IF(COUNTIFS(合同台账!$A$5:$A$104,$B21,合同台账!$Z$5:$Z$104,"无")=0,"暂停：台账存在未解除事项","已绑定最终版本")))))</f>
        <v/>
      </c>
      <c r="P21" s="31" t="str">
        <f aca="false">IF($A21="","",IF(AND(LEFT($E21,3)&lt;&gt;"不适用",IF(OR(IFERROR(INDEX(合同台账!$AC$5:$AC$104,MATCH($B21,合同台账!$A$5:$A$104,0)),"")="R2",IFERROR(INDEX(合同台账!$AC$5:$AC$104,MATCH($B21,合同台账!$A$5:$A$104,0)),"")="R3"),LEFT($F21,3)&lt;&gt;"不适用",TRUE()),IF(IFERROR(INDEX(合同台账!$F$5:$F$104,MATCH($B21,合同台账!$A$5:$A$104,0)),"")&lt;&gt;"NDA/保密",LEFT($G21,3)&lt;&gt;"不适用",TRUE()),IF(IFERROR(INDEX(合同台账!$V$5:$V$104,MATCH($B21,合同台账!$A$5:$A$104,0)),"")&lt;&gt;"无",LEFT($H21,3)&lt;&gt;"不适用",TRUE()),$O21="已绑定最终版本",OR($U21="同意",$U21="附条件同意"),$E21&lt;&gt;"",$F21&lt;&gt;"",$G21&lt;&gt;"",$H21&lt;&gt;"",$I21&lt;&gt;"",$J21&lt;&gt;"",OR(IFERROR(INDEX(合同台账!$AC$5:$AC$104,MATCH($B21,合同台账!$A$5:$A$104,0)),"")="R1",IFERROR(INDEX(合同台账!$AC$5:$AC$104,MATCH($B21,合同台账!$A$5:$A$104,0)),"")="R2",IFERROR(INDEX(合同台账!$AC$5:$AC$104,MATCH($B21,合同台账!$A$5:$A$104,0)),"")="R3"),IF(IFERROR(INDEX(合同台账!$AC$5:$AC$104,MATCH($B21,合同台账!$A$5:$A$104,0)),"")="R3",AND($I21&lt;&gt;"不适用",LEFT($I21,3)&lt;&gt;"不适用"),TRUE())),"审批完成","未完成/待复核"))</f>
        <v/>
      </c>
      <c r="Q21" s="31" t="str">
        <f aca="false">IF($A21="","",IF(AND($M21&lt;&gt;"",$V21="是"),"已核验","未核验"))</f>
        <v/>
      </c>
      <c r="R21" s="31" t="str">
        <f aca="false">IF($A21="","",IF(COUNTIFS(合同台账!$A$5:$A$104,$B21,合同台账!$T$5:$T$104,"已签署")+COUNTIFS(合同台账!$A$5:$A$104,$B21,合同台账!$T$5:$T$104,"履行中")+COUNTIFS(合同台账!$A$5:$A$104,$B21,合同台账!$T$5:$T$104,"已结项")&gt;0,"已签署/履行（历史）",IF(AND($N21&lt;&gt;"",COUNTIFS(合同台账!$A$5:$A$104,$B21,合同台账!$AG$5:$AG$104,审批参数!$B$16,合同台账!$AB$5:$AB$104,"是",合同台账!$AH$5:$AH$104,"&lt;&gt;",合同台账!$AF$5:$AF$104,"&lt;&gt;")=1,$O21="已绑定最终版本",$P21="审批完成",$Q21="已核验",$D21="是",$K21="是",$L21&lt;&gt;"",$L21&gt;=审批参数!$B$7),"可提交签署","不可提交签署")))</f>
        <v/>
      </c>
      <c r="S21" s="23"/>
      <c r="T21" s="23"/>
      <c r="U21" s="22"/>
      <c r="V21" s="22"/>
    </row>
    <row r="22" customFormat="false" ht="25.5" hidden="false" customHeight="true" outlineLevel="0" collapsed="false">
      <c r="A22" s="23"/>
      <c r="B22" s="23"/>
      <c r="C22" s="23"/>
      <c r="D22" s="22"/>
      <c r="E22" s="23"/>
      <c r="F22" s="23"/>
      <c r="G22" s="23"/>
      <c r="H22" s="23"/>
      <c r="I22" s="23"/>
      <c r="J22" s="23"/>
      <c r="K22" s="22"/>
      <c r="L22" s="27"/>
      <c r="M22" s="23"/>
      <c r="N22" s="23"/>
      <c r="O22" s="30" t="str">
        <f aca="false">IF($A22="","",IF(COUNTIFS(合同台账!$A$5:$A$104,$B22,合同台账!$S$5:$S$104,$C22)=0,"错误：合同版本不匹配",IF($D22&lt;&gt;"是","需复核：非最终版本",IF($K22&lt;&gt;"是","需复核：批准条件未落实",IF(COUNTIFS(合同台账!$A$5:$A$104,$B22,合同台账!$Z$5:$Z$104,"无")=0,"暂停：台账存在未解除事项","已绑定最终版本")))))</f>
        <v/>
      </c>
      <c r="P22" s="31" t="str">
        <f aca="false">IF($A22="","",IF(AND(LEFT($E22,3)&lt;&gt;"不适用",IF(OR(IFERROR(INDEX(合同台账!$AC$5:$AC$104,MATCH($B22,合同台账!$A$5:$A$104,0)),"")="R2",IFERROR(INDEX(合同台账!$AC$5:$AC$104,MATCH($B22,合同台账!$A$5:$A$104,0)),"")="R3"),LEFT($F22,3)&lt;&gt;"不适用",TRUE()),IF(IFERROR(INDEX(合同台账!$F$5:$F$104,MATCH($B22,合同台账!$A$5:$A$104,0)),"")&lt;&gt;"NDA/保密",LEFT($G22,3)&lt;&gt;"不适用",TRUE()),IF(IFERROR(INDEX(合同台账!$V$5:$V$104,MATCH($B22,合同台账!$A$5:$A$104,0)),"")&lt;&gt;"无",LEFT($H22,3)&lt;&gt;"不适用",TRUE()),$O22="已绑定最终版本",OR($U22="同意",$U22="附条件同意"),$E22&lt;&gt;"",$F22&lt;&gt;"",$G22&lt;&gt;"",$H22&lt;&gt;"",$I22&lt;&gt;"",$J22&lt;&gt;"",OR(IFERROR(INDEX(合同台账!$AC$5:$AC$104,MATCH($B22,合同台账!$A$5:$A$104,0)),"")="R1",IFERROR(INDEX(合同台账!$AC$5:$AC$104,MATCH($B22,合同台账!$A$5:$A$104,0)),"")="R2",IFERROR(INDEX(合同台账!$AC$5:$AC$104,MATCH($B22,合同台账!$A$5:$A$104,0)),"")="R3"),IF(IFERROR(INDEX(合同台账!$AC$5:$AC$104,MATCH($B22,合同台账!$A$5:$A$104,0)),"")="R3",AND($I22&lt;&gt;"不适用",LEFT($I22,3)&lt;&gt;"不适用"),TRUE())),"审批完成","未完成/待复核"))</f>
        <v/>
      </c>
      <c r="Q22" s="31" t="str">
        <f aca="false">IF($A22="","",IF(AND($M22&lt;&gt;"",$V22="是"),"已核验","未核验"))</f>
        <v/>
      </c>
      <c r="R22" s="31" t="str">
        <f aca="false">IF($A22="","",IF(COUNTIFS(合同台账!$A$5:$A$104,$B22,合同台账!$T$5:$T$104,"已签署")+COUNTIFS(合同台账!$A$5:$A$104,$B22,合同台账!$T$5:$T$104,"履行中")+COUNTIFS(合同台账!$A$5:$A$104,$B22,合同台账!$T$5:$T$104,"已结项")&gt;0,"已签署/履行（历史）",IF(AND($N22&lt;&gt;"",COUNTIFS(合同台账!$A$5:$A$104,$B22,合同台账!$AG$5:$AG$104,审批参数!$B$16,合同台账!$AB$5:$AB$104,"是",合同台账!$AH$5:$AH$104,"&lt;&gt;",合同台账!$AF$5:$AF$104,"&lt;&gt;")=1,$O22="已绑定最终版本",$P22="审批完成",$Q22="已核验",$D22="是",$K22="是",$L22&lt;&gt;"",$L22&gt;=审批参数!$B$7),"可提交签署","不可提交签署")))</f>
        <v/>
      </c>
      <c r="S22" s="23"/>
      <c r="T22" s="23"/>
      <c r="U22" s="22"/>
      <c r="V22" s="22"/>
    </row>
    <row r="23" customFormat="false" ht="25.5" hidden="false" customHeight="true" outlineLevel="0" collapsed="false">
      <c r="A23" s="23"/>
      <c r="B23" s="23"/>
      <c r="C23" s="23"/>
      <c r="D23" s="22"/>
      <c r="E23" s="23"/>
      <c r="F23" s="23"/>
      <c r="G23" s="23"/>
      <c r="H23" s="23"/>
      <c r="I23" s="23"/>
      <c r="J23" s="23"/>
      <c r="K23" s="22"/>
      <c r="L23" s="27"/>
      <c r="M23" s="23"/>
      <c r="N23" s="23"/>
      <c r="O23" s="30" t="str">
        <f aca="false">IF($A23="","",IF(COUNTIFS(合同台账!$A$5:$A$104,$B23,合同台账!$S$5:$S$104,$C23)=0,"错误：合同版本不匹配",IF($D23&lt;&gt;"是","需复核：非最终版本",IF($K23&lt;&gt;"是","需复核：批准条件未落实",IF(COUNTIFS(合同台账!$A$5:$A$104,$B23,合同台账!$Z$5:$Z$104,"无")=0,"暂停：台账存在未解除事项","已绑定最终版本")))))</f>
        <v/>
      </c>
      <c r="P23" s="31" t="str">
        <f aca="false">IF($A23="","",IF(AND(LEFT($E23,3)&lt;&gt;"不适用",IF(OR(IFERROR(INDEX(合同台账!$AC$5:$AC$104,MATCH($B23,合同台账!$A$5:$A$104,0)),"")="R2",IFERROR(INDEX(合同台账!$AC$5:$AC$104,MATCH($B23,合同台账!$A$5:$A$104,0)),"")="R3"),LEFT($F23,3)&lt;&gt;"不适用",TRUE()),IF(IFERROR(INDEX(合同台账!$F$5:$F$104,MATCH($B23,合同台账!$A$5:$A$104,0)),"")&lt;&gt;"NDA/保密",LEFT($G23,3)&lt;&gt;"不适用",TRUE()),IF(IFERROR(INDEX(合同台账!$V$5:$V$104,MATCH($B23,合同台账!$A$5:$A$104,0)),"")&lt;&gt;"无",LEFT($H23,3)&lt;&gt;"不适用",TRUE()),$O23="已绑定最终版本",OR($U23="同意",$U23="附条件同意"),$E23&lt;&gt;"",$F23&lt;&gt;"",$G23&lt;&gt;"",$H23&lt;&gt;"",$I23&lt;&gt;"",$J23&lt;&gt;"",OR(IFERROR(INDEX(合同台账!$AC$5:$AC$104,MATCH($B23,合同台账!$A$5:$A$104,0)),"")="R1",IFERROR(INDEX(合同台账!$AC$5:$AC$104,MATCH($B23,合同台账!$A$5:$A$104,0)),"")="R2",IFERROR(INDEX(合同台账!$AC$5:$AC$104,MATCH($B23,合同台账!$A$5:$A$104,0)),"")="R3"),IF(IFERROR(INDEX(合同台账!$AC$5:$AC$104,MATCH($B23,合同台账!$A$5:$A$104,0)),"")="R3",AND($I23&lt;&gt;"不适用",LEFT($I23,3)&lt;&gt;"不适用"),TRUE())),"审批完成","未完成/待复核"))</f>
        <v/>
      </c>
      <c r="Q23" s="31" t="str">
        <f aca="false">IF($A23="","",IF(AND($M23&lt;&gt;"",$V23="是"),"已核验","未核验"))</f>
        <v/>
      </c>
      <c r="R23" s="31" t="str">
        <f aca="false">IF($A23="","",IF(COUNTIFS(合同台账!$A$5:$A$104,$B23,合同台账!$T$5:$T$104,"已签署")+COUNTIFS(合同台账!$A$5:$A$104,$B23,合同台账!$T$5:$T$104,"履行中")+COUNTIFS(合同台账!$A$5:$A$104,$B23,合同台账!$T$5:$T$104,"已结项")&gt;0,"已签署/履行（历史）",IF(AND($N23&lt;&gt;"",COUNTIFS(合同台账!$A$5:$A$104,$B23,合同台账!$AG$5:$AG$104,审批参数!$B$16,合同台账!$AB$5:$AB$104,"是",合同台账!$AH$5:$AH$104,"&lt;&gt;",合同台账!$AF$5:$AF$104,"&lt;&gt;")=1,$O23="已绑定最终版本",$P23="审批完成",$Q23="已核验",$D23="是",$K23="是",$L23&lt;&gt;"",$L23&gt;=审批参数!$B$7),"可提交签署","不可提交签署")))</f>
        <v/>
      </c>
      <c r="S23" s="23"/>
      <c r="T23" s="23"/>
      <c r="U23" s="22"/>
      <c r="V23" s="22"/>
    </row>
    <row r="24" customFormat="false" ht="25.5" hidden="false" customHeight="true" outlineLevel="0" collapsed="false">
      <c r="A24" s="23"/>
      <c r="B24" s="23"/>
      <c r="C24" s="23"/>
      <c r="D24" s="22"/>
      <c r="E24" s="23"/>
      <c r="F24" s="23"/>
      <c r="G24" s="23"/>
      <c r="H24" s="23"/>
      <c r="I24" s="23"/>
      <c r="J24" s="23"/>
      <c r="K24" s="22"/>
      <c r="L24" s="27"/>
      <c r="M24" s="23"/>
      <c r="N24" s="23"/>
      <c r="O24" s="30" t="str">
        <f aca="false">IF($A24="","",IF(COUNTIFS(合同台账!$A$5:$A$104,$B24,合同台账!$S$5:$S$104,$C24)=0,"错误：合同版本不匹配",IF($D24&lt;&gt;"是","需复核：非最终版本",IF($K24&lt;&gt;"是","需复核：批准条件未落实",IF(COUNTIFS(合同台账!$A$5:$A$104,$B24,合同台账!$Z$5:$Z$104,"无")=0,"暂停：台账存在未解除事项","已绑定最终版本")))))</f>
        <v/>
      </c>
      <c r="P24" s="31" t="str">
        <f aca="false">IF($A24="","",IF(AND(LEFT($E24,3)&lt;&gt;"不适用",IF(OR(IFERROR(INDEX(合同台账!$AC$5:$AC$104,MATCH($B24,合同台账!$A$5:$A$104,0)),"")="R2",IFERROR(INDEX(合同台账!$AC$5:$AC$104,MATCH($B24,合同台账!$A$5:$A$104,0)),"")="R3"),LEFT($F24,3)&lt;&gt;"不适用",TRUE()),IF(IFERROR(INDEX(合同台账!$F$5:$F$104,MATCH($B24,合同台账!$A$5:$A$104,0)),"")&lt;&gt;"NDA/保密",LEFT($G24,3)&lt;&gt;"不适用",TRUE()),IF(IFERROR(INDEX(合同台账!$V$5:$V$104,MATCH($B24,合同台账!$A$5:$A$104,0)),"")&lt;&gt;"无",LEFT($H24,3)&lt;&gt;"不适用",TRUE()),$O24="已绑定最终版本",OR($U24="同意",$U24="附条件同意"),$E24&lt;&gt;"",$F24&lt;&gt;"",$G24&lt;&gt;"",$H24&lt;&gt;"",$I24&lt;&gt;"",$J24&lt;&gt;"",OR(IFERROR(INDEX(合同台账!$AC$5:$AC$104,MATCH($B24,合同台账!$A$5:$A$104,0)),"")="R1",IFERROR(INDEX(合同台账!$AC$5:$AC$104,MATCH($B24,合同台账!$A$5:$A$104,0)),"")="R2",IFERROR(INDEX(合同台账!$AC$5:$AC$104,MATCH($B24,合同台账!$A$5:$A$104,0)),"")="R3"),IF(IFERROR(INDEX(合同台账!$AC$5:$AC$104,MATCH($B24,合同台账!$A$5:$A$104,0)),"")="R3",AND($I24&lt;&gt;"不适用",LEFT($I24,3)&lt;&gt;"不适用"),TRUE())),"审批完成","未完成/待复核"))</f>
        <v/>
      </c>
      <c r="Q24" s="31" t="str">
        <f aca="false">IF($A24="","",IF(AND($M24&lt;&gt;"",$V24="是"),"已核验","未核验"))</f>
        <v/>
      </c>
      <c r="R24" s="31" t="str">
        <f aca="false">IF($A24="","",IF(COUNTIFS(合同台账!$A$5:$A$104,$B24,合同台账!$T$5:$T$104,"已签署")+COUNTIFS(合同台账!$A$5:$A$104,$B24,合同台账!$T$5:$T$104,"履行中")+COUNTIFS(合同台账!$A$5:$A$104,$B24,合同台账!$T$5:$T$104,"已结项")&gt;0,"已签署/履行（历史）",IF(AND($N24&lt;&gt;"",COUNTIFS(合同台账!$A$5:$A$104,$B24,合同台账!$AG$5:$AG$104,审批参数!$B$16,合同台账!$AB$5:$AB$104,"是",合同台账!$AH$5:$AH$104,"&lt;&gt;",合同台账!$AF$5:$AF$104,"&lt;&gt;")=1,$O24="已绑定最终版本",$P24="审批完成",$Q24="已核验",$D24="是",$K24="是",$L24&lt;&gt;"",$L24&gt;=审批参数!$B$7),"可提交签署","不可提交签署")))</f>
        <v/>
      </c>
      <c r="S24" s="23"/>
      <c r="T24" s="23"/>
      <c r="U24" s="22"/>
      <c r="V24" s="22"/>
    </row>
    <row r="25" customFormat="false" ht="25.5" hidden="false" customHeight="true" outlineLevel="0" collapsed="false">
      <c r="A25" s="23"/>
      <c r="B25" s="23"/>
      <c r="C25" s="23"/>
      <c r="D25" s="22"/>
      <c r="E25" s="23"/>
      <c r="F25" s="23"/>
      <c r="G25" s="23"/>
      <c r="H25" s="23"/>
      <c r="I25" s="23"/>
      <c r="J25" s="23"/>
      <c r="K25" s="22"/>
      <c r="L25" s="27"/>
      <c r="M25" s="23"/>
      <c r="N25" s="23"/>
      <c r="O25" s="30" t="str">
        <f aca="false">IF($A25="","",IF(COUNTIFS(合同台账!$A$5:$A$104,$B25,合同台账!$S$5:$S$104,$C25)=0,"错误：合同版本不匹配",IF($D25&lt;&gt;"是","需复核：非最终版本",IF($K25&lt;&gt;"是","需复核：批准条件未落实",IF(COUNTIFS(合同台账!$A$5:$A$104,$B25,合同台账!$Z$5:$Z$104,"无")=0,"暂停：台账存在未解除事项","已绑定最终版本")))))</f>
        <v/>
      </c>
      <c r="P25" s="31" t="str">
        <f aca="false">IF($A25="","",IF(AND(LEFT($E25,3)&lt;&gt;"不适用",IF(OR(IFERROR(INDEX(合同台账!$AC$5:$AC$104,MATCH($B25,合同台账!$A$5:$A$104,0)),"")="R2",IFERROR(INDEX(合同台账!$AC$5:$AC$104,MATCH($B25,合同台账!$A$5:$A$104,0)),"")="R3"),LEFT($F25,3)&lt;&gt;"不适用",TRUE()),IF(IFERROR(INDEX(合同台账!$F$5:$F$104,MATCH($B25,合同台账!$A$5:$A$104,0)),"")&lt;&gt;"NDA/保密",LEFT($G25,3)&lt;&gt;"不适用",TRUE()),IF(IFERROR(INDEX(合同台账!$V$5:$V$104,MATCH($B25,合同台账!$A$5:$A$104,0)),"")&lt;&gt;"无",LEFT($H25,3)&lt;&gt;"不适用",TRUE()),$O25="已绑定最终版本",OR($U25="同意",$U25="附条件同意"),$E25&lt;&gt;"",$F25&lt;&gt;"",$G25&lt;&gt;"",$H25&lt;&gt;"",$I25&lt;&gt;"",$J25&lt;&gt;"",OR(IFERROR(INDEX(合同台账!$AC$5:$AC$104,MATCH($B25,合同台账!$A$5:$A$104,0)),"")="R1",IFERROR(INDEX(合同台账!$AC$5:$AC$104,MATCH($B25,合同台账!$A$5:$A$104,0)),"")="R2",IFERROR(INDEX(合同台账!$AC$5:$AC$104,MATCH($B25,合同台账!$A$5:$A$104,0)),"")="R3"),IF(IFERROR(INDEX(合同台账!$AC$5:$AC$104,MATCH($B25,合同台账!$A$5:$A$104,0)),"")="R3",AND($I25&lt;&gt;"不适用",LEFT($I25,3)&lt;&gt;"不适用"),TRUE())),"审批完成","未完成/待复核"))</f>
        <v/>
      </c>
      <c r="Q25" s="31" t="str">
        <f aca="false">IF($A25="","",IF(AND($M25&lt;&gt;"",$V25="是"),"已核验","未核验"))</f>
        <v/>
      </c>
      <c r="R25" s="31" t="str">
        <f aca="false">IF($A25="","",IF(COUNTIFS(合同台账!$A$5:$A$104,$B25,合同台账!$T$5:$T$104,"已签署")+COUNTIFS(合同台账!$A$5:$A$104,$B25,合同台账!$T$5:$T$104,"履行中")+COUNTIFS(合同台账!$A$5:$A$104,$B25,合同台账!$T$5:$T$104,"已结项")&gt;0,"已签署/履行（历史）",IF(AND($N25&lt;&gt;"",COUNTIFS(合同台账!$A$5:$A$104,$B25,合同台账!$AG$5:$AG$104,审批参数!$B$16,合同台账!$AB$5:$AB$104,"是",合同台账!$AH$5:$AH$104,"&lt;&gt;",合同台账!$AF$5:$AF$104,"&lt;&gt;")=1,$O25="已绑定最终版本",$P25="审批完成",$Q25="已核验",$D25="是",$K25="是",$L25&lt;&gt;"",$L25&gt;=审批参数!$B$7),"可提交签署","不可提交签署")))</f>
        <v/>
      </c>
      <c r="S25" s="23"/>
      <c r="T25" s="23"/>
      <c r="U25" s="22"/>
      <c r="V25" s="22"/>
    </row>
    <row r="26" customFormat="false" ht="25.5" hidden="false" customHeight="true" outlineLevel="0" collapsed="false">
      <c r="A26" s="23"/>
      <c r="B26" s="23"/>
      <c r="C26" s="23"/>
      <c r="D26" s="22"/>
      <c r="E26" s="23"/>
      <c r="F26" s="23"/>
      <c r="G26" s="23"/>
      <c r="H26" s="23"/>
      <c r="I26" s="23"/>
      <c r="J26" s="23"/>
      <c r="K26" s="22"/>
      <c r="L26" s="27"/>
      <c r="M26" s="23"/>
      <c r="N26" s="23"/>
      <c r="O26" s="30" t="str">
        <f aca="false">IF($A26="","",IF(COUNTIFS(合同台账!$A$5:$A$104,$B26,合同台账!$S$5:$S$104,$C26)=0,"错误：合同版本不匹配",IF($D26&lt;&gt;"是","需复核：非最终版本",IF($K26&lt;&gt;"是","需复核：批准条件未落实",IF(COUNTIFS(合同台账!$A$5:$A$104,$B26,合同台账!$Z$5:$Z$104,"无")=0,"暂停：台账存在未解除事项","已绑定最终版本")))))</f>
        <v/>
      </c>
      <c r="P26" s="31" t="str">
        <f aca="false">IF($A26="","",IF(AND(LEFT($E26,3)&lt;&gt;"不适用",IF(OR(IFERROR(INDEX(合同台账!$AC$5:$AC$104,MATCH($B26,合同台账!$A$5:$A$104,0)),"")="R2",IFERROR(INDEX(合同台账!$AC$5:$AC$104,MATCH($B26,合同台账!$A$5:$A$104,0)),"")="R3"),LEFT($F26,3)&lt;&gt;"不适用",TRUE()),IF(IFERROR(INDEX(合同台账!$F$5:$F$104,MATCH($B26,合同台账!$A$5:$A$104,0)),"")&lt;&gt;"NDA/保密",LEFT($G26,3)&lt;&gt;"不适用",TRUE()),IF(IFERROR(INDEX(合同台账!$V$5:$V$104,MATCH($B26,合同台账!$A$5:$A$104,0)),"")&lt;&gt;"无",LEFT($H26,3)&lt;&gt;"不适用",TRUE()),$O26="已绑定最终版本",OR($U26="同意",$U26="附条件同意"),$E26&lt;&gt;"",$F26&lt;&gt;"",$G26&lt;&gt;"",$H26&lt;&gt;"",$I26&lt;&gt;"",$J26&lt;&gt;"",OR(IFERROR(INDEX(合同台账!$AC$5:$AC$104,MATCH($B26,合同台账!$A$5:$A$104,0)),"")="R1",IFERROR(INDEX(合同台账!$AC$5:$AC$104,MATCH($B26,合同台账!$A$5:$A$104,0)),"")="R2",IFERROR(INDEX(合同台账!$AC$5:$AC$104,MATCH($B26,合同台账!$A$5:$A$104,0)),"")="R3"),IF(IFERROR(INDEX(合同台账!$AC$5:$AC$104,MATCH($B26,合同台账!$A$5:$A$104,0)),"")="R3",AND($I26&lt;&gt;"不适用",LEFT($I26,3)&lt;&gt;"不适用"),TRUE())),"审批完成","未完成/待复核"))</f>
        <v/>
      </c>
      <c r="Q26" s="31" t="str">
        <f aca="false">IF($A26="","",IF(AND($M26&lt;&gt;"",$V26="是"),"已核验","未核验"))</f>
        <v/>
      </c>
      <c r="R26" s="31" t="str">
        <f aca="false">IF($A26="","",IF(COUNTIFS(合同台账!$A$5:$A$104,$B26,合同台账!$T$5:$T$104,"已签署")+COUNTIFS(合同台账!$A$5:$A$104,$B26,合同台账!$T$5:$T$104,"履行中")+COUNTIFS(合同台账!$A$5:$A$104,$B26,合同台账!$T$5:$T$104,"已结项")&gt;0,"已签署/履行（历史）",IF(AND($N26&lt;&gt;"",COUNTIFS(合同台账!$A$5:$A$104,$B26,合同台账!$AG$5:$AG$104,审批参数!$B$16,合同台账!$AB$5:$AB$104,"是",合同台账!$AH$5:$AH$104,"&lt;&gt;",合同台账!$AF$5:$AF$104,"&lt;&gt;")=1,$O26="已绑定最终版本",$P26="审批完成",$Q26="已核验",$D26="是",$K26="是",$L26&lt;&gt;"",$L26&gt;=审批参数!$B$7),"可提交签署","不可提交签署")))</f>
        <v/>
      </c>
      <c r="S26" s="23"/>
      <c r="T26" s="23"/>
      <c r="U26" s="22"/>
      <c r="V26" s="22"/>
    </row>
    <row r="27" customFormat="false" ht="25.5" hidden="false" customHeight="true" outlineLevel="0" collapsed="false">
      <c r="A27" s="23"/>
      <c r="B27" s="23"/>
      <c r="C27" s="23"/>
      <c r="D27" s="22"/>
      <c r="E27" s="23"/>
      <c r="F27" s="23"/>
      <c r="G27" s="23"/>
      <c r="H27" s="23"/>
      <c r="I27" s="23"/>
      <c r="J27" s="23"/>
      <c r="K27" s="22"/>
      <c r="L27" s="27"/>
      <c r="M27" s="23"/>
      <c r="N27" s="23"/>
      <c r="O27" s="30" t="str">
        <f aca="false">IF($A27="","",IF(COUNTIFS(合同台账!$A$5:$A$104,$B27,合同台账!$S$5:$S$104,$C27)=0,"错误：合同版本不匹配",IF($D27&lt;&gt;"是","需复核：非最终版本",IF($K27&lt;&gt;"是","需复核：批准条件未落实",IF(COUNTIFS(合同台账!$A$5:$A$104,$B27,合同台账!$Z$5:$Z$104,"无")=0,"暂停：台账存在未解除事项","已绑定最终版本")))))</f>
        <v/>
      </c>
      <c r="P27" s="31" t="str">
        <f aca="false">IF($A27="","",IF(AND(LEFT($E27,3)&lt;&gt;"不适用",IF(OR(IFERROR(INDEX(合同台账!$AC$5:$AC$104,MATCH($B27,合同台账!$A$5:$A$104,0)),"")="R2",IFERROR(INDEX(合同台账!$AC$5:$AC$104,MATCH($B27,合同台账!$A$5:$A$104,0)),"")="R3"),LEFT($F27,3)&lt;&gt;"不适用",TRUE()),IF(IFERROR(INDEX(合同台账!$F$5:$F$104,MATCH($B27,合同台账!$A$5:$A$104,0)),"")&lt;&gt;"NDA/保密",LEFT($G27,3)&lt;&gt;"不适用",TRUE()),IF(IFERROR(INDEX(合同台账!$V$5:$V$104,MATCH($B27,合同台账!$A$5:$A$104,0)),"")&lt;&gt;"无",LEFT($H27,3)&lt;&gt;"不适用",TRUE()),$O27="已绑定最终版本",OR($U27="同意",$U27="附条件同意"),$E27&lt;&gt;"",$F27&lt;&gt;"",$G27&lt;&gt;"",$H27&lt;&gt;"",$I27&lt;&gt;"",$J27&lt;&gt;"",OR(IFERROR(INDEX(合同台账!$AC$5:$AC$104,MATCH($B27,合同台账!$A$5:$A$104,0)),"")="R1",IFERROR(INDEX(合同台账!$AC$5:$AC$104,MATCH($B27,合同台账!$A$5:$A$104,0)),"")="R2",IFERROR(INDEX(合同台账!$AC$5:$AC$104,MATCH($B27,合同台账!$A$5:$A$104,0)),"")="R3"),IF(IFERROR(INDEX(合同台账!$AC$5:$AC$104,MATCH($B27,合同台账!$A$5:$A$104,0)),"")="R3",AND($I27&lt;&gt;"不适用",LEFT($I27,3)&lt;&gt;"不适用"),TRUE())),"审批完成","未完成/待复核"))</f>
        <v/>
      </c>
      <c r="Q27" s="31" t="str">
        <f aca="false">IF($A27="","",IF(AND($M27&lt;&gt;"",$V27="是"),"已核验","未核验"))</f>
        <v/>
      </c>
      <c r="R27" s="31" t="str">
        <f aca="false">IF($A27="","",IF(COUNTIFS(合同台账!$A$5:$A$104,$B27,合同台账!$T$5:$T$104,"已签署")+COUNTIFS(合同台账!$A$5:$A$104,$B27,合同台账!$T$5:$T$104,"履行中")+COUNTIFS(合同台账!$A$5:$A$104,$B27,合同台账!$T$5:$T$104,"已结项")&gt;0,"已签署/履行（历史）",IF(AND($N27&lt;&gt;"",COUNTIFS(合同台账!$A$5:$A$104,$B27,合同台账!$AG$5:$AG$104,审批参数!$B$16,合同台账!$AB$5:$AB$104,"是",合同台账!$AH$5:$AH$104,"&lt;&gt;",合同台账!$AF$5:$AF$104,"&lt;&gt;")=1,$O27="已绑定最终版本",$P27="审批完成",$Q27="已核验",$D27="是",$K27="是",$L27&lt;&gt;"",$L27&gt;=审批参数!$B$7),"可提交签署","不可提交签署")))</f>
        <v/>
      </c>
      <c r="S27" s="23"/>
      <c r="T27" s="23"/>
      <c r="U27" s="22"/>
      <c r="V27" s="22"/>
    </row>
    <row r="28" customFormat="false" ht="25.5" hidden="false" customHeight="true" outlineLevel="0" collapsed="false">
      <c r="A28" s="23"/>
      <c r="B28" s="23"/>
      <c r="C28" s="23"/>
      <c r="D28" s="22"/>
      <c r="E28" s="23"/>
      <c r="F28" s="23"/>
      <c r="G28" s="23"/>
      <c r="H28" s="23"/>
      <c r="I28" s="23"/>
      <c r="J28" s="23"/>
      <c r="K28" s="22"/>
      <c r="L28" s="27"/>
      <c r="M28" s="23"/>
      <c r="N28" s="23"/>
      <c r="O28" s="30" t="str">
        <f aca="false">IF($A28="","",IF(COUNTIFS(合同台账!$A$5:$A$104,$B28,合同台账!$S$5:$S$104,$C28)=0,"错误：合同版本不匹配",IF($D28&lt;&gt;"是","需复核：非最终版本",IF($K28&lt;&gt;"是","需复核：批准条件未落实",IF(COUNTIFS(合同台账!$A$5:$A$104,$B28,合同台账!$Z$5:$Z$104,"无")=0,"暂停：台账存在未解除事项","已绑定最终版本")))))</f>
        <v/>
      </c>
      <c r="P28" s="31" t="str">
        <f aca="false">IF($A28="","",IF(AND(LEFT($E28,3)&lt;&gt;"不适用",IF(OR(IFERROR(INDEX(合同台账!$AC$5:$AC$104,MATCH($B28,合同台账!$A$5:$A$104,0)),"")="R2",IFERROR(INDEX(合同台账!$AC$5:$AC$104,MATCH($B28,合同台账!$A$5:$A$104,0)),"")="R3"),LEFT($F28,3)&lt;&gt;"不适用",TRUE()),IF(IFERROR(INDEX(合同台账!$F$5:$F$104,MATCH($B28,合同台账!$A$5:$A$104,0)),"")&lt;&gt;"NDA/保密",LEFT($G28,3)&lt;&gt;"不适用",TRUE()),IF(IFERROR(INDEX(合同台账!$V$5:$V$104,MATCH($B28,合同台账!$A$5:$A$104,0)),"")&lt;&gt;"无",LEFT($H28,3)&lt;&gt;"不适用",TRUE()),$O28="已绑定最终版本",OR($U28="同意",$U28="附条件同意"),$E28&lt;&gt;"",$F28&lt;&gt;"",$G28&lt;&gt;"",$H28&lt;&gt;"",$I28&lt;&gt;"",$J28&lt;&gt;"",OR(IFERROR(INDEX(合同台账!$AC$5:$AC$104,MATCH($B28,合同台账!$A$5:$A$104,0)),"")="R1",IFERROR(INDEX(合同台账!$AC$5:$AC$104,MATCH($B28,合同台账!$A$5:$A$104,0)),"")="R2",IFERROR(INDEX(合同台账!$AC$5:$AC$104,MATCH($B28,合同台账!$A$5:$A$104,0)),"")="R3"),IF(IFERROR(INDEX(合同台账!$AC$5:$AC$104,MATCH($B28,合同台账!$A$5:$A$104,0)),"")="R3",AND($I28&lt;&gt;"不适用",LEFT($I28,3)&lt;&gt;"不适用"),TRUE())),"审批完成","未完成/待复核"))</f>
        <v/>
      </c>
      <c r="Q28" s="31" t="str">
        <f aca="false">IF($A28="","",IF(AND($M28&lt;&gt;"",$V28="是"),"已核验","未核验"))</f>
        <v/>
      </c>
      <c r="R28" s="31" t="str">
        <f aca="false">IF($A28="","",IF(COUNTIFS(合同台账!$A$5:$A$104,$B28,合同台账!$T$5:$T$104,"已签署")+COUNTIFS(合同台账!$A$5:$A$104,$B28,合同台账!$T$5:$T$104,"履行中")+COUNTIFS(合同台账!$A$5:$A$104,$B28,合同台账!$T$5:$T$104,"已结项")&gt;0,"已签署/履行（历史）",IF(AND($N28&lt;&gt;"",COUNTIFS(合同台账!$A$5:$A$104,$B28,合同台账!$AG$5:$AG$104,审批参数!$B$16,合同台账!$AB$5:$AB$104,"是",合同台账!$AH$5:$AH$104,"&lt;&gt;",合同台账!$AF$5:$AF$104,"&lt;&gt;")=1,$O28="已绑定最终版本",$P28="审批完成",$Q28="已核验",$D28="是",$K28="是",$L28&lt;&gt;"",$L28&gt;=审批参数!$B$7),"可提交签署","不可提交签署")))</f>
        <v/>
      </c>
      <c r="S28" s="23"/>
      <c r="T28" s="23"/>
      <c r="U28" s="22"/>
      <c r="V28" s="22"/>
    </row>
    <row r="29" customFormat="false" ht="25.5" hidden="false" customHeight="true" outlineLevel="0" collapsed="false">
      <c r="A29" s="23"/>
      <c r="B29" s="23"/>
      <c r="C29" s="23"/>
      <c r="D29" s="22"/>
      <c r="E29" s="23"/>
      <c r="F29" s="23"/>
      <c r="G29" s="23"/>
      <c r="H29" s="23"/>
      <c r="I29" s="23"/>
      <c r="J29" s="23"/>
      <c r="K29" s="22"/>
      <c r="L29" s="27"/>
      <c r="M29" s="23"/>
      <c r="N29" s="23"/>
      <c r="O29" s="30" t="str">
        <f aca="false">IF($A29="","",IF(COUNTIFS(合同台账!$A$5:$A$104,$B29,合同台账!$S$5:$S$104,$C29)=0,"错误：合同版本不匹配",IF($D29&lt;&gt;"是","需复核：非最终版本",IF($K29&lt;&gt;"是","需复核：批准条件未落实",IF(COUNTIFS(合同台账!$A$5:$A$104,$B29,合同台账!$Z$5:$Z$104,"无")=0,"暂停：台账存在未解除事项","已绑定最终版本")))))</f>
        <v/>
      </c>
      <c r="P29" s="31" t="str">
        <f aca="false">IF($A29="","",IF(AND(LEFT($E29,3)&lt;&gt;"不适用",IF(OR(IFERROR(INDEX(合同台账!$AC$5:$AC$104,MATCH($B29,合同台账!$A$5:$A$104,0)),"")="R2",IFERROR(INDEX(合同台账!$AC$5:$AC$104,MATCH($B29,合同台账!$A$5:$A$104,0)),"")="R3"),LEFT($F29,3)&lt;&gt;"不适用",TRUE()),IF(IFERROR(INDEX(合同台账!$F$5:$F$104,MATCH($B29,合同台账!$A$5:$A$104,0)),"")&lt;&gt;"NDA/保密",LEFT($G29,3)&lt;&gt;"不适用",TRUE()),IF(IFERROR(INDEX(合同台账!$V$5:$V$104,MATCH($B29,合同台账!$A$5:$A$104,0)),"")&lt;&gt;"无",LEFT($H29,3)&lt;&gt;"不适用",TRUE()),$O29="已绑定最终版本",OR($U29="同意",$U29="附条件同意"),$E29&lt;&gt;"",$F29&lt;&gt;"",$G29&lt;&gt;"",$H29&lt;&gt;"",$I29&lt;&gt;"",$J29&lt;&gt;"",OR(IFERROR(INDEX(合同台账!$AC$5:$AC$104,MATCH($B29,合同台账!$A$5:$A$104,0)),"")="R1",IFERROR(INDEX(合同台账!$AC$5:$AC$104,MATCH($B29,合同台账!$A$5:$A$104,0)),"")="R2",IFERROR(INDEX(合同台账!$AC$5:$AC$104,MATCH($B29,合同台账!$A$5:$A$104,0)),"")="R3"),IF(IFERROR(INDEX(合同台账!$AC$5:$AC$104,MATCH($B29,合同台账!$A$5:$A$104,0)),"")="R3",AND($I29&lt;&gt;"不适用",LEFT($I29,3)&lt;&gt;"不适用"),TRUE())),"审批完成","未完成/待复核"))</f>
        <v/>
      </c>
      <c r="Q29" s="31" t="str">
        <f aca="false">IF($A29="","",IF(AND($M29&lt;&gt;"",$V29="是"),"已核验","未核验"))</f>
        <v/>
      </c>
      <c r="R29" s="31" t="str">
        <f aca="false">IF($A29="","",IF(COUNTIFS(合同台账!$A$5:$A$104,$B29,合同台账!$T$5:$T$104,"已签署")+COUNTIFS(合同台账!$A$5:$A$104,$B29,合同台账!$T$5:$T$104,"履行中")+COUNTIFS(合同台账!$A$5:$A$104,$B29,合同台账!$T$5:$T$104,"已结项")&gt;0,"已签署/履行（历史）",IF(AND($N29&lt;&gt;"",COUNTIFS(合同台账!$A$5:$A$104,$B29,合同台账!$AG$5:$AG$104,审批参数!$B$16,合同台账!$AB$5:$AB$104,"是",合同台账!$AH$5:$AH$104,"&lt;&gt;",合同台账!$AF$5:$AF$104,"&lt;&gt;")=1,$O29="已绑定最终版本",$P29="审批完成",$Q29="已核验",$D29="是",$K29="是",$L29&lt;&gt;"",$L29&gt;=审批参数!$B$7),"可提交签署","不可提交签署")))</f>
        <v/>
      </c>
      <c r="S29" s="23"/>
      <c r="T29" s="23"/>
      <c r="U29" s="22"/>
      <c r="V29" s="22"/>
    </row>
    <row r="30" customFormat="false" ht="25.5" hidden="false" customHeight="true" outlineLevel="0" collapsed="false">
      <c r="A30" s="23"/>
      <c r="B30" s="23"/>
      <c r="C30" s="23"/>
      <c r="D30" s="22"/>
      <c r="E30" s="23"/>
      <c r="F30" s="23"/>
      <c r="G30" s="23"/>
      <c r="H30" s="23"/>
      <c r="I30" s="23"/>
      <c r="J30" s="23"/>
      <c r="K30" s="22"/>
      <c r="L30" s="27"/>
      <c r="M30" s="23"/>
      <c r="N30" s="23"/>
      <c r="O30" s="30" t="str">
        <f aca="false">IF($A30="","",IF(COUNTIFS(合同台账!$A$5:$A$104,$B30,合同台账!$S$5:$S$104,$C30)=0,"错误：合同版本不匹配",IF($D30&lt;&gt;"是","需复核：非最终版本",IF($K30&lt;&gt;"是","需复核：批准条件未落实",IF(COUNTIFS(合同台账!$A$5:$A$104,$B30,合同台账!$Z$5:$Z$104,"无")=0,"暂停：台账存在未解除事项","已绑定最终版本")))))</f>
        <v/>
      </c>
      <c r="P30" s="31" t="str">
        <f aca="false">IF($A30="","",IF(AND(LEFT($E30,3)&lt;&gt;"不适用",IF(OR(IFERROR(INDEX(合同台账!$AC$5:$AC$104,MATCH($B30,合同台账!$A$5:$A$104,0)),"")="R2",IFERROR(INDEX(合同台账!$AC$5:$AC$104,MATCH($B30,合同台账!$A$5:$A$104,0)),"")="R3"),LEFT($F30,3)&lt;&gt;"不适用",TRUE()),IF(IFERROR(INDEX(合同台账!$F$5:$F$104,MATCH($B30,合同台账!$A$5:$A$104,0)),"")&lt;&gt;"NDA/保密",LEFT($G30,3)&lt;&gt;"不适用",TRUE()),IF(IFERROR(INDEX(合同台账!$V$5:$V$104,MATCH($B30,合同台账!$A$5:$A$104,0)),"")&lt;&gt;"无",LEFT($H30,3)&lt;&gt;"不适用",TRUE()),$O30="已绑定最终版本",OR($U30="同意",$U30="附条件同意"),$E30&lt;&gt;"",$F30&lt;&gt;"",$G30&lt;&gt;"",$H30&lt;&gt;"",$I30&lt;&gt;"",$J30&lt;&gt;"",OR(IFERROR(INDEX(合同台账!$AC$5:$AC$104,MATCH($B30,合同台账!$A$5:$A$104,0)),"")="R1",IFERROR(INDEX(合同台账!$AC$5:$AC$104,MATCH($B30,合同台账!$A$5:$A$104,0)),"")="R2",IFERROR(INDEX(合同台账!$AC$5:$AC$104,MATCH($B30,合同台账!$A$5:$A$104,0)),"")="R3"),IF(IFERROR(INDEX(合同台账!$AC$5:$AC$104,MATCH($B30,合同台账!$A$5:$A$104,0)),"")="R3",AND($I30&lt;&gt;"不适用",LEFT($I30,3)&lt;&gt;"不适用"),TRUE())),"审批完成","未完成/待复核"))</f>
        <v/>
      </c>
      <c r="Q30" s="31" t="str">
        <f aca="false">IF($A30="","",IF(AND($M30&lt;&gt;"",$V30="是"),"已核验","未核验"))</f>
        <v/>
      </c>
      <c r="R30" s="31" t="str">
        <f aca="false">IF($A30="","",IF(COUNTIFS(合同台账!$A$5:$A$104,$B30,合同台账!$T$5:$T$104,"已签署")+COUNTIFS(合同台账!$A$5:$A$104,$B30,合同台账!$T$5:$T$104,"履行中")+COUNTIFS(合同台账!$A$5:$A$104,$B30,合同台账!$T$5:$T$104,"已结项")&gt;0,"已签署/履行（历史）",IF(AND($N30&lt;&gt;"",COUNTIFS(合同台账!$A$5:$A$104,$B30,合同台账!$AG$5:$AG$104,审批参数!$B$16,合同台账!$AB$5:$AB$104,"是",合同台账!$AH$5:$AH$104,"&lt;&gt;",合同台账!$AF$5:$AF$104,"&lt;&gt;")=1,$O30="已绑定最终版本",$P30="审批完成",$Q30="已核验",$D30="是",$K30="是",$L30&lt;&gt;"",$L30&gt;=审批参数!$B$7),"可提交签署","不可提交签署")))</f>
        <v/>
      </c>
      <c r="S30" s="23"/>
      <c r="T30" s="23"/>
      <c r="U30" s="22"/>
      <c r="V30" s="22"/>
    </row>
    <row r="31" customFormat="false" ht="25.5" hidden="false" customHeight="true" outlineLevel="0" collapsed="false">
      <c r="A31" s="23"/>
      <c r="B31" s="23"/>
      <c r="C31" s="23"/>
      <c r="D31" s="22"/>
      <c r="E31" s="23"/>
      <c r="F31" s="23"/>
      <c r="G31" s="23"/>
      <c r="H31" s="23"/>
      <c r="I31" s="23"/>
      <c r="J31" s="23"/>
      <c r="K31" s="22"/>
      <c r="L31" s="27"/>
      <c r="M31" s="23"/>
      <c r="N31" s="23"/>
      <c r="O31" s="30" t="str">
        <f aca="false">IF($A31="","",IF(COUNTIFS(合同台账!$A$5:$A$104,$B31,合同台账!$S$5:$S$104,$C31)=0,"错误：合同版本不匹配",IF($D31&lt;&gt;"是","需复核：非最终版本",IF($K31&lt;&gt;"是","需复核：批准条件未落实",IF(COUNTIFS(合同台账!$A$5:$A$104,$B31,合同台账!$Z$5:$Z$104,"无")=0,"暂停：台账存在未解除事项","已绑定最终版本")))))</f>
        <v/>
      </c>
      <c r="P31" s="31" t="str">
        <f aca="false">IF($A31="","",IF(AND(LEFT($E31,3)&lt;&gt;"不适用",IF(OR(IFERROR(INDEX(合同台账!$AC$5:$AC$104,MATCH($B31,合同台账!$A$5:$A$104,0)),"")="R2",IFERROR(INDEX(合同台账!$AC$5:$AC$104,MATCH($B31,合同台账!$A$5:$A$104,0)),"")="R3"),LEFT($F31,3)&lt;&gt;"不适用",TRUE()),IF(IFERROR(INDEX(合同台账!$F$5:$F$104,MATCH($B31,合同台账!$A$5:$A$104,0)),"")&lt;&gt;"NDA/保密",LEFT($G31,3)&lt;&gt;"不适用",TRUE()),IF(IFERROR(INDEX(合同台账!$V$5:$V$104,MATCH($B31,合同台账!$A$5:$A$104,0)),"")&lt;&gt;"无",LEFT($H31,3)&lt;&gt;"不适用",TRUE()),$O31="已绑定最终版本",OR($U31="同意",$U31="附条件同意"),$E31&lt;&gt;"",$F31&lt;&gt;"",$G31&lt;&gt;"",$H31&lt;&gt;"",$I31&lt;&gt;"",$J31&lt;&gt;"",OR(IFERROR(INDEX(合同台账!$AC$5:$AC$104,MATCH($B31,合同台账!$A$5:$A$104,0)),"")="R1",IFERROR(INDEX(合同台账!$AC$5:$AC$104,MATCH($B31,合同台账!$A$5:$A$104,0)),"")="R2",IFERROR(INDEX(合同台账!$AC$5:$AC$104,MATCH($B31,合同台账!$A$5:$A$104,0)),"")="R3"),IF(IFERROR(INDEX(合同台账!$AC$5:$AC$104,MATCH($B31,合同台账!$A$5:$A$104,0)),"")="R3",AND($I31&lt;&gt;"不适用",LEFT($I31,3)&lt;&gt;"不适用"),TRUE())),"审批完成","未完成/待复核"))</f>
        <v/>
      </c>
      <c r="Q31" s="31" t="str">
        <f aca="false">IF($A31="","",IF(AND($M31&lt;&gt;"",$V31="是"),"已核验","未核验"))</f>
        <v/>
      </c>
      <c r="R31" s="31" t="str">
        <f aca="false">IF($A31="","",IF(COUNTIFS(合同台账!$A$5:$A$104,$B31,合同台账!$T$5:$T$104,"已签署")+COUNTIFS(合同台账!$A$5:$A$104,$B31,合同台账!$T$5:$T$104,"履行中")+COUNTIFS(合同台账!$A$5:$A$104,$B31,合同台账!$T$5:$T$104,"已结项")&gt;0,"已签署/履行（历史）",IF(AND($N31&lt;&gt;"",COUNTIFS(合同台账!$A$5:$A$104,$B31,合同台账!$AG$5:$AG$104,审批参数!$B$16,合同台账!$AB$5:$AB$104,"是",合同台账!$AH$5:$AH$104,"&lt;&gt;",合同台账!$AF$5:$AF$104,"&lt;&gt;")=1,$O31="已绑定最终版本",$P31="审批完成",$Q31="已核验",$D31="是",$K31="是",$L31&lt;&gt;"",$L31&gt;=审批参数!$B$7),"可提交签署","不可提交签署")))</f>
        <v/>
      </c>
      <c r="S31" s="23"/>
      <c r="T31" s="23"/>
      <c r="U31" s="22"/>
      <c r="V31" s="22"/>
    </row>
    <row r="32" customFormat="false" ht="25.5" hidden="false" customHeight="true" outlineLevel="0" collapsed="false">
      <c r="A32" s="23"/>
      <c r="B32" s="23"/>
      <c r="C32" s="23"/>
      <c r="D32" s="22"/>
      <c r="E32" s="23"/>
      <c r="F32" s="23"/>
      <c r="G32" s="23"/>
      <c r="H32" s="23"/>
      <c r="I32" s="23"/>
      <c r="J32" s="23"/>
      <c r="K32" s="22"/>
      <c r="L32" s="27"/>
      <c r="M32" s="23"/>
      <c r="N32" s="23"/>
      <c r="O32" s="30" t="str">
        <f aca="false">IF($A32="","",IF(COUNTIFS(合同台账!$A$5:$A$104,$B32,合同台账!$S$5:$S$104,$C32)=0,"错误：合同版本不匹配",IF($D32&lt;&gt;"是","需复核：非最终版本",IF($K32&lt;&gt;"是","需复核：批准条件未落实",IF(COUNTIFS(合同台账!$A$5:$A$104,$B32,合同台账!$Z$5:$Z$104,"无")=0,"暂停：台账存在未解除事项","已绑定最终版本")))))</f>
        <v/>
      </c>
      <c r="P32" s="31" t="str">
        <f aca="false">IF($A32="","",IF(AND(LEFT($E32,3)&lt;&gt;"不适用",IF(OR(IFERROR(INDEX(合同台账!$AC$5:$AC$104,MATCH($B32,合同台账!$A$5:$A$104,0)),"")="R2",IFERROR(INDEX(合同台账!$AC$5:$AC$104,MATCH($B32,合同台账!$A$5:$A$104,0)),"")="R3"),LEFT($F32,3)&lt;&gt;"不适用",TRUE()),IF(IFERROR(INDEX(合同台账!$F$5:$F$104,MATCH($B32,合同台账!$A$5:$A$104,0)),"")&lt;&gt;"NDA/保密",LEFT($G32,3)&lt;&gt;"不适用",TRUE()),IF(IFERROR(INDEX(合同台账!$V$5:$V$104,MATCH($B32,合同台账!$A$5:$A$104,0)),"")&lt;&gt;"无",LEFT($H32,3)&lt;&gt;"不适用",TRUE()),$O32="已绑定最终版本",OR($U32="同意",$U32="附条件同意"),$E32&lt;&gt;"",$F32&lt;&gt;"",$G32&lt;&gt;"",$H32&lt;&gt;"",$I32&lt;&gt;"",$J32&lt;&gt;"",OR(IFERROR(INDEX(合同台账!$AC$5:$AC$104,MATCH($B32,合同台账!$A$5:$A$104,0)),"")="R1",IFERROR(INDEX(合同台账!$AC$5:$AC$104,MATCH($B32,合同台账!$A$5:$A$104,0)),"")="R2",IFERROR(INDEX(合同台账!$AC$5:$AC$104,MATCH($B32,合同台账!$A$5:$A$104,0)),"")="R3"),IF(IFERROR(INDEX(合同台账!$AC$5:$AC$104,MATCH($B32,合同台账!$A$5:$A$104,0)),"")="R3",AND($I32&lt;&gt;"不适用",LEFT($I32,3)&lt;&gt;"不适用"),TRUE())),"审批完成","未完成/待复核"))</f>
        <v/>
      </c>
      <c r="Q32" s="31" t="str">
        <f aca="false">IF($A32="","",IF(AND($M32&lt;&gt;"",$V32="是"),"已核验","未核验"))</f>
        <v/>
      </c>
      <c r="R32" s="31" t="str">
        <f aca="false">IF($A32="","",IF(COUNTIFS(合同台账!$A$5:$A$104,$B32,合同台账!$T$5:$T$104,"已签署")+COUNTIFS(合同台账!$A$5:$A$104,$B32,合同台账!$T$5:$T$104,"履行中")+COUNTIFS(合同台账!$A$5:$A$104,$B32,合同台账!$T$5:$T$104,"已结项")&gt;0,"已签署/履行（历史）",IF(AND($N32&lt;&gt;"",COUNTIFS(合同台账!$A$5:$A$104,$B32,合同台账!$AG$5:$AG$104,审批参数!$B$16,合同台账!$AB$5:$AB$104,"是",合同台账!$AH$5:$AH$104,"&lt;&gt;",合同台账!$AF$5:$AF$104,"&lt;&gt;")=1,$O32="已绑定最终版本",$P32="审批完成",$Q32="已核验",$D32="是",$K32="是",$L32&lt;&gt;"",$L32&gt;=审批参数!$B$7),"可提交签署","不可提交签署")))</f>
        <v/>
      </c>
      <c r="S32" s="23"/>
      <c r="T32" s="23"/>
      <c r="U32" s="22"/>
      <c r="V32" s="22"/>
    </row>
    <row r="33" customFormat="false" ht="25.5" hidden="false" customHeight="true" outlineLevel="0" collapsed="false">
      <c r="A33" s="23"/>
      <c r="B33" s="23"/>
      <c r="C33" s="23"/>
      <c r="D33" s="22"/>
      <c r="E33" s="23"/>
      <c r="F33" s="23"/>
      <c r="G33" s="23"/>
      <c r="H33" s="23"/>
      <c r="I33" s="23"/>
      <c r="J33" s="23"/>
      <c r="K33" s="22"/>
      <c r="L33" s="27"/>
      <c r="M33" s="23"/>
      <c r="N33" s="23"/>
      <c r="O33" s="30" t="str">
        <f aca="false">IF($A33="","",IF(COUNTIFS(合同台账!$A$5:$A$104,$B33,合同台账!$S$5:$S$104,$C33)=0,"错误：合同版本不匹配",IF($D33&lt;&gt;"是","需复核：非最终版本",IF($K33&lt;&gt;"是","需复核：批准条件未落实",IF(COUNTIFS(合同台账!$A$5:$A$104,$B33,合同台账!$Z$5:$Z$104,"无")=0,"暂停：台账存在未解除事项","已绑定最终版本")))))</f>
        <v/>
      </c>
      <c r="P33" s="31" t="str">
        <f aca="false">IF($A33="","",IF(AND(LEFT($E33,3)&lt;&gt;"不适用",IF(OR(IFERROR(INDEX(合同台账!$AC$5:$AC$104,MATCH($B33,合同台账!$A$5:$A$104,0)),"")="R2",IFERROR(INDEX(合同台账!$AC$5:$AC$104,MATCH($B33,合同台账!$A$5:$A$104,0)),"")="R3"),LEFT($F33,3)&lt;&gt;"不适用",TRUE()),IF(IFERROR(INDEX(合同台账!$F$5:$F$104,MATCH($B33,合同台账!$A$5:$A$104,0)),"")&lt;&gt;"NDA/保密",LEFT($G33,3)&lt;&gt;"不适用",TRUE()),IF(IFERROR(INDEX(合同台账!$V$5:$V$104,MATCH($B33,合同台账!$A$5:$A$104,0)),"")&lt;&gt;"无",LEFT($H33,3)&lt;&gt;"不适用",TRUE()),$O33="已绑定最终版本",OR($U33="同意",$U33="附条件同意"),$E33&lt;&gt;"",$F33&lt;&gt;"",$G33&lt;&gt;"",$H33&lt;&gt;"",$I33&lt;&gt;"",$J33&lt;&gt;"",OR(IFERROR(INDEX(合同台账!$AC$5:$AC$104,MATCH($B33,合同台账!$A$5:$A$104,0)),"")="R1",IFERROR(INDEX(合同台账!$AC$5:$AC$104,MATCH($B33,合同台账!$A$5:$A$104,0)),"")="R2",IFERROR(INDEX(合同台账!$AC$5:$AC$104,MATCH($B33,合同台账!$A$5:$A$104,0)),"")="R3"),IF(IFERROR(INDEX(合同台账!$AC$5:$AC$104,MATCH($B33,合同台账!$A$5:$A$104,0)),"")="R3",AND($I33&lt;&gt;"不适用",LEFT($I33,3)&lt;&gt;"不适用"),TRUE())),"审批完成","未完成/待复核"))</f>
        <v/>
      </c>
      <c r="Q33" s="31" t="str">
        <f aca="false">IF($A33="","",IF(AND($M33&lt;&gt;"",$V33="是"),"已核验","未核验"))</f>
        <v/>
      </c>
      <c r="R33" s="31" t="str">
        <f aca="false">IF($A33="","",IF(COUNTIFS(合同台账!$A$5:$A$104,$B33,合同台账!$T$5:$T$104,"已签署")+COUNTIFS(合同台账!$A$5:$A$104,$B33,合同台账!$T$5:$T$104,"履行中")+COUNTIFS(合同台账!$A$5:$A$104,$B33,合同台账!$T$5:$T$104,"已结项")&gt;0,"已签署/履行（历史）",IF(AND($N33&lt;&gt;"",COUNTIFS(合同台账!$A$5:$A$104,$B33,合同台账!$AG$5:$AG$104,审批参数!$B$16,合同台账!$AB$5:$AB$104,"是",合同台账!$AH$5:$AH$104,"&lt;&gt;",合同台账!$AF$5:$AF$104,"&lt;&gt;")=1,$O33="已绑定最终版本",$P33="审批完成",$Q33="已核验",$D33="是",$K33="是",$L33&lt;&gt;"",$L33&gt;=审批参数!$B$7),"可提交签署","不可提交签署")))</f>
        <v/>
      </c>
      <c r="S33" s="23"/>
      <c r="T33" s="23"/>
      <c r="U33" s="22"/>
      <c r="V33" s="22"/>
    </row>
    <row r="34" customFormat="false" ht="25.5" hidden="false" customHeight="true" outlineLevel="0" collapsed="false">
      <c r="A34" s="23"/>
      <c r="B34" s="23"/>
      <c r="C34" s="23"/>
      <c r="D34" s="22"/>
      <c r="E34" s="23"/>
      <c r="F34" s="23"/>
      <c r="G34" s="23"/>
      <c r="H34" s="23"/>
      <c r="I34" s="23"/>
      <c r="J34" s="23"/>
      <c r="K34" s="22"/>
      <c r="L34" s="27"/>
      <c r="M34" s="23"/>
      <c r="N34" s="23"/>
      <c r="O34" s="30" t="str">
        <f aca="false">IF($A34="","",IF(COUNTIFS(合同台账!$A$5:$A$104,$B34,合同台账!$S$5:$S$104,$C34)=0,"错误：合同版本不匹配",IF($D34&lt;&gt;"是","需复核：非最终版本",IF($K34&lt;&gt;"是","需复核：批准条件未落实",IF(COUNTIFS(合同台账!$A$5:$A$104,$B34,合同台账!$Z$5:$Z$104,"无")=0,"暂停：台账存在未解除事项","已绑定最终版本")))))</f>
        <v/>
      </c>
      <c r="P34" s="31" t="str">
        <f aca="false">IF($A34="","",IF(AND(LEFT($E34,3)&lt;&gt;"不适用",IF(OR(IFERROR(INDEX(合同台账!$AC$5:$AC$104,MATCH($B34,合同台账!$A$5:$A$104,0)),"")="R2",IFERROR(INDEX(合同台账!$AC$5:$AC$104,MATCH($B34,合同台账!$A$5:$A$104,0)),"")="R3"),LEFT($F34,3)&lt;&gt;"不适用",TRUE()),IF(IFERROR(INDEX(合同台账!$F$5:$F$104,MATCH($B34,合同台账!$A$5:$A$104,0)),"")&lt;&gt;"NDA/保密",LEFT($G34,3)&lt;&gt;"不适用",TRUE()),IF(IFERROR(INDEX(合同台账!$V$5:$V$104,MATCH($B34,合同台账!$A$5:$A$104,0)),"")&lt;&gt;"无",LEFT($H34,3)&lt;&gt;"不适用",TRUE()),$O34="已绑定最终版本",OR($U34="同意",$U34="附条件同意"),$E34&lt;&gt;"",$F34&lt;&gt;"",$G34&lt;&gt;"",$H34&lt;&gt;"",$I34&lt;&gt;"",$J34&lt;&gt;"",OR(IFERROR(INDEX(合同台账!$AC$5:$AC$104,MATCH($B34,合同台账!$A$5:$A$104,0)),"")="R1",IFERROR(INDEX(合同台账!$AC$5:$AC$104,MATCH($B34,合同台账!$A$5:$A$104,0)),"")="R2",IFERROR(INDEX(合同台账!$AC$5:$AC$104,MATCH($B34,合同台账!$A$5:$A$104,0)),"")="R3"),IF(IFERROR(INDEX(合同台账!$AC$5:$AC$104,MATCH($B34,合同台账!$A$5:$A$104,0)),"")="R3",AND($I34&lt;&gt;"不适用",LEFT($I34,3)&lt;&gt;"不适用"),TRUE())),"审批完成","未完成/待复核"))</f>
        <v/>
      </c>
      <c r="Q34" s="31" t="str">
        <f aca="false">IF($A34="","",IF(AND($M34&lt;&gt;"",$V34="是"),"已核验","未核验"))</f>
        <v/>
      </c>
      <c r="R34" s="31" t="str">
        <f aca="false">IF($A34="","",IF(COUNTIFS(合同台账!$A$5:$A$104,$B34,合同台账!$T$5:$T$104,"已签署")+COUNTIFS(合同台账!$A$5:$A$104,$B34,合同台账!$T$5:$T$104,"履行中")+COUNTIFS(合同台账!$A$5:$A$104,$B34,合同台账!$T$5:$T$104,"已结项")&gt;0,"已签署/履行（历史）",IF(AND($N34&lt;&gt;"",COUNTIFS(合同台账!$A$5:$A$104,$B34,合同台账!$AG$5:$AG$104,审批参数!$B$16,合同台账!$AB$5:$AB$104,"是",合同台账!$AH$5:$AH$104,"&lt;&gt;",合同台账!$AF$5:$AF$104,"&lt;&gt;")=1,$O34="已绑定最终版本",$P34="审批完成",$Q34="已核验",$D34="是",$K34="是",$L34&lt;&gt;"",$L34&gt;=审批参数!$B$7),"可提交签署","不可提交签署")))</f>
        <v/>
      </c>
      <c r="S34" s="23"/>
      <c r="T34" s="23"/>
      <c r="U34" s="22"/>
      <c r="V34" s="22"/>
    </row>
  </sheetData>
  <autoFilter ref="A4:T34"/>
  <mergeCells count="2">
    <mergeCell ref="A1:V1"/>
    <mergeCell ref="A2:V2"/>
  </mergeCells>
  <conditionalFormatting sqref="O5:O34">
    <cfRule type="expression" priority="2" aboveAverage="0" equalAverage="0" bottom="0" percent="0" rank="0" text="" dxfId="5">
      <formula>LEFT($O5,2)="错误"</formula>
    </cfRule>
    <cfRule type="expression" priority="3" aboveAverage="0" equalAverage="0" bottom="0" percent="0" rank="0" text="" dxfId="6">
      <formula>LEFT($O5,2)="需复"</formula>
    </cfRule>
  </conditionalFormatting>
  <conditionalFormatting sqref="R5:R34">
    <cfRule type="expression" priority="4" aboveAverage="0" equalAverage="0" bottom="0" percent="0" rank="0" text="" dxfId="8">
      <formula>$R5="可提交签署"</formula>
    </cfRule>
    <cfRule type="expression" priority="5" aboveAverage="0" equalAverage="0" bottom="0" percent="0" rank="0" text="" dxfId="6">
      <formula>$R5="不可提交签署"</formula>
    </cfRule>
  </conditionalFormatting>
  <dataValidations count="4">
    <dataValidation allowBlank="true" error="请从下拉列表选择" errorStyle="stop" errorTitle="输入不符合口径" operator="between" showDropDown="false" showErrorMessage="false" showInputMessage="false" sqref="D5:D34" type="list">
      <formula1>"是,否"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K5:K34" type="list">
      <formula1>"是,否"</formula1>
      <formula2>0</formula2>
    </dataValidation>
    <dataValidation allowBlank="false" error="意见文字不能替代人工结论。" errorStyle="stop" errorTitle="请使用列出的结论" operator="between" showDropDown="false" showErrorMessage="true" showInputMessage="false" sqref="U5:U34" type="list">
      <formula1>"同意,附条件同意,不同意,待审"</formula1>
      <formula2>0</formula2>
    </dataValidation>
    <dataValidation allowBlank="false" error="意见文字不能替代人工结论。" errorStyle="stop" errorTitle="请使用列出的结论" operator="between" showDropDown="false" showErrorMessage="true" showInputMessage="false" sqref="V5:V34" type="list">
      <formula1>"是,否,待核验"</formula1>
      <formula2>0</formula2>
    </dataValidation>
  </dataValidations>
  <printOptions headings="false" gridLines="false" gridLinesSet="true" horizontalCentered="false" verticalCentered="false"/>
  <pageMargins left="0.3" right="0.3" top="0.5" bottom="0.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法务OPC · M01 合同审批台账 v1.0 · 模拟模板 · &amp;A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5"/>
    <col collapsed="false" customWidth="true" hidden="false" outlineLevel="0" max="3" min="3" style="1" width="12"/>
    <col collapsed="false" customWidth="true" hidden="false" outlineLevel="0" max="4" min="4" style="1" width="44"/>
    <col collapsed="false" customWidth="true" hidden="false" outlineLevel="0" max="5" min="5" style="1" width="18"/>
    <col collapsed="false" customWidth="true" hidden="false" outlineLevel="0" max="6" min="6" style="1" width="16"/>
    <col collapsed="false" customWidth="true" hidden="false" outlineLevel="0" max="7" min="7" style="1" width="9"/>
    <col collapsed="false" customWidth="true" hidden="false" outlineLevel="0" max="8" min="8" style="1" width="12"/>
    <col collapsed="false" customWidth="true" hidden="false" outlineLevel="0" max="9" min="9" style="1" width="34"/>
    <col collapsed="false" customWidth="true" hidden="false" outlineLevel="0" max="10" min="10" style="1" width="16"/>
    <col collapsed="false" customWidth="true" hidden="false" outlineLevel="0" max="11" min="11" style="1" width="14"/>
    <col collapsed="false" customWidth="true" hidden="false" outlineLevel="0" max="12" min="12" style="1" width="30"/>
    <col collapsed="false" customWidth="true" hidden="false" outlineLevel="0" max="13" min="13" style="1" width="8"/>
  </cols>
  <sheetData>
    <row r="1" customFormat="false" ht="30" hidden="false" customHeight="true" outlineLevel="0" collapsed="false">
      <c r="A1" s="2" t="s">
        <v>330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30" hidden="false" customHeight="true" outlineLevel="0" collapsed="false">
      <c r="A2" s="3" t="s">
        <v>331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customFormat="false" ht="39.75" hidden="false" customHeight="true" outlineLevel="0" collapsed="false">
      <c r="A4" s="6" t="s">
        <v>332</v>
      </c>
      <c r="B4" s="6" t="s">
        <v>161</v>
      </c>
      <c r="C4" s="6" t="s">
        <v>333</v>
      </c>
      <c r="D4" s="6" t="s">
        <v>334</v>
      </c>
      <c r="E4" s="6" t="s">
        <v>335</v>
      </c>
      <c r="F4" s="6" t="s">
        <v>336</v>
      </c>
      <c r="G4" s="6" t="s">
        <v>179</v>
      </c>
      <c r="H4" s="6" t="s">
        <v>337</v>
      </c>
      <c r="I4" s="6" t="s">
        <v>338</v>
      </c>
      <c r="J4" s="6" t="s">
        <v>339</v>
      </c>
      <c r="K4" s="6" t="s">
        <v>340</v>
      </c>
      <c r="L4" s="6" t="s">
        <v>67</v>
      </c>
      <c r="M4" s="6" t="s">
        <v>194</v>
      </c>
    </row>
    <row r="5" customFormat="false" ht="39.75" hidden="false" customHeight="true" outlineLevel="0" collapsed="false">
      <c r="A5" s="10" t="s">
        <v>341</v>
      </c>
      <c r="B5" s="10" t="s">
        <v>195</v>
      </c>
      <c r="C5" s="8" t="s">
        <v>342</v>
      </c>
      <c r="D5" s="8" t="s">
        <v>343</v>
      </c>
      <c r="E5" s="8" t="s">
        <v>205</v>
      </c>
      <c r="F5" s="32" t="n">
        <v>46331</v>
      </c>
      <c r="G5" s="8" t="s">
        <v>233</v>
      </c>
      <c r="H5" s="32" t="n">
        <v>46330</v>
      </c>
      <c r="I5" s="8" t="s">
        <v>344</v>
      </c>
      <c r="J5" s="30" t="str">
        <f aca="false">IF($A5="","",IF(OR($G5="已完成",$G5="已取消"),"—",IF(OR($F5="",$G5=""),"待补充",IF($F5&lt;审批参数!$B$7,"逾期 "&amp;(审批参数!$B$7-$F5)&amp;" 天",IF($F5&lt;=审批参数!$B$7+审批参数!$B$13,"即将到期 "&amp;($F5-审批参数!$B$7)&amp;" 天","未到期")))))</f>
        <v>—</v>
      </c>
      <c r="K5" s="33"/>
      <c r="L5" s="8"/>
      <c r="M5" s="8" t="s">
        <v>212</v>
      </c>
    </row>
    <row r="6" customFormat="false" ht="39.75" hidden="false" customHeight="true" outlineLevel="0" collapsed="false">
      <c r="A6" s="10" t="s">
        <v>345</v>
      </c>
      <c r="B6" s="10" t="s">
        <v>195</v>
      </c>
      <c r="C6" s="8" t="s">
        <v>342</v>
      </c>
      <c r="D6" s="8" t="s">
        <v>346</v>
      </c>
      <c r="E6" s="8" t="s">
        <v>347</v>
      </c>
      <c r="F6" s="32" t="n">
        <v>46418</v>
      </c>
      <c r="G6" s="8" t="s">
        <v>348</v>
      </c>
      <c r="H6" s="32"/>
      <c r="I6" s="8" t="s">
        <v>349</v>
      </c>
      <c r="J6" s="30" t="str">
        <f aca="false">IF($A6="","",IF(OR($G6="已完成",$G6="已取消"),"—",IF(OR($F6="",$G6=""),"待补充",IF($F6&lt;审批参数!$B$7,"逾期 "&amp;(审批参数!$B$7-$F6)&amp;" 天",IF($F6&lt;=审批参数!$B$7+审批参数!$B$13,"即将到期 "&amp;($F6-审批参数!$B$7)&amp;" 天","未到期")))))</f>
        <v>即将到期 5 天</v>
      </c>
      <c r="K6" s="33"/>
      <c r="L6" s="8" t="s">
        <v>350</v>
      </c>
      <c r="M6" s="8" t="s">
        <v>212</v>
      </c>
    </row>
    <row r="7" customFormat="false" ht="39.75" hidden="false" customHeight="true" outlineLevel="0" collapsed="false">
      <c r="A7" s="10" t="s">
        <v>351</v>
      </c>
      <c r="B7" s="10" t="s">
        <v>195</v>
      </c>
      <c r="C7" s="8" t="s">
        <v>352</v>
      </c>
      <c r="D7" s="8" t="s">
        <v>353</v>
      </c>
      <c r="E7" s="8" t="s">
        <v>205</v>
      </c>
      <c r="F7" s="32" t="n">
        <v>46402</v>
      </c>
      <c r="G7" s="8" t="s">
        <v>348</v>
      </c>
      <c r="H7" s="32"/>
      <c r="I7" s="8" t="s">
        <v>354</v>
      </c>
      <c r="J7" s="30" t="str">
        <f aca="false">IF($A7="","",IF(OR($G7="已完成",$G7="已取消"),"—",IF(OR($F7="",$G7=""),"待补充",IF($F7&lt;审批参数!$B$7,"逾期 "&amp;(审批参数!$B$7-$F7)&amp;" 天",IF($F7&lt;=审批参数!$B$7+审批参数!$B$13,"即将到期 "&amp;($F7-审批参数!$B$7)&amp;" 天","未到期")))))</f>
        <v>逾期 11 天</v>
      </c>
      <c r="K7" s="33"/>
      <c r="L7" s="8" t="s">
        <v>355</v>
      </c>
      <c r="M7" s="8" t="s">
        <v>212</v>
      </c>
    </row>
    <row r="8" customFormat="false" ht="39.75" hidden="false" customHeight="true" outlineLevel="0" collapsed="false">
      <c r="A8" s="10" t="s">
        <v>356</v>
      </c>
      <c r="B8" s="10" t="s">
        <v>195</v>
      </c>
      <c r="C8" s="8" t="s">
        <v>357</v>
      </c>
      <c r="D8" s="8" t="s">
        <v>358</v>
      </c>
      <c r="E8" s="8" t="s">
        <v>205</v>
      </c>
      <c r="F8" s="32" t="n">
        <v>47149</v>
      </c>
      <c r="G8" s="8" t="s">
        <v>348</v>
      </c>
      <c r="H8" s="32"/>
      <c r="I8" s="8" t="s">
        <v>359</v>
      </c>
      <c r="J8" s="30" t="str">
        <f aca="false">IF($A8="","",IF(OR($G8="已完成",$G8="已取消"),"—",IF(OR($F8="",$G8=""),"待补充",IF($F8&lt;审批参数!$B$7,"逾期 "&amp;(审批参数!$B$7-$F8)&amp;" 天",IF($F8&lt;=审批参数!$B$7+审批参数!$B$13,"即将到期 "&amp;($F8-审批参数!$B$7)&amp;" 天","未到期")))))</f>
        <v>未到期</v>
      </c>
      <c r="K8" s="33"/>
      <c r="L8" s="8" t="s">
        <v>360</v>
      </c>
      <c r="M8" s="8" t="s">
        <v>212</v>
      </c>
    </row>
    <row r="9" customFormat="false" ht="39.75" hidden="false" customHeight="true" outlineLevel="0" collapsed="false">
      <c r="A9" s="10" t="s">
        <v>361</v>
      </c>
      <c r="B9" s="10" t="s">
        <v>195</v>
      </c>
      <c r="C9" s="8" t="s">
        <v>362</v>
      </c>
      <c r="D9" s="8" t="s">
        <v>363</v>
      </c>
      <c r="E9" s="8" t="s">
        <v>205</v>
      </c>
      <c r="F9" s="32" t="n">
        <v>46448</v>
      </c>
      <c r="G9" s="8" t="s">
        <v>348</v>
      </c>
      <c r="H9" s="32"/>
      <c r="I9" s="8" t="s">
        <v>364</v>
      </c>
      <c r="J9" s="30" t="str">
        <f aca="false">IF($A9="","",IF(OR($G9="已完成",$G9="已取消"),"—",IF(OR($F9="",$G9=""),"待补充",IF($F9&lt;审批参数!$B$7,"逾期 "&amp;(审批参数!$B$7-$F9)&amp;" 天",IF($F9&lt;=审批参数!$B$7+审批参数!$B$13,"即将到期 "&amp;($F9-审批参数!$B$7)&amp;" 天","未到期")))))</f>
        <v>未到期</v>
      </c>
      <c r="K9" s="33"/>
      <c r="L9" s="8" t="s">
        <v>365</v>
      </c>
      <c r="M9" s="8" t="s">
        <v>212</v>
      </c>
    </row>
    <row r="10" customFormat="false" ht="39.75" hidden="false" customHeight="true" outlineLevel="0" collapsed="false">
      <c r="A10" s="10" t="s">
        <v>366</v>
      </c>
      <c r="B10" s="10" t="s">
        <v>195</v>
      </c>
      <c r="C10" s="8" t="s">
        <v>362</v>
      </c>
      <c r="D10" s="8" t="s">
        <v>367</v>
      </c>
      <c r="E10" s="8" t="s">
        <v>205</v>
      </c>
      <c r="F10" s="32" t="n">
        <v>47177</v>
      </c>
      <c r="G10" s="8" t="s">
        <v>348</v>
      </c>
      <c r="H10" s="32"/>
      <c r="I10" s="8" t="s">
        <v>368</v>
      </c>
      <c r="J10" s="30" t="str">
        <f aca="false">IF($A10="","",IF(OR($G10="已完成",$G10="已取消"),"—",IF(OR($F10="",$G10=""),"待补充",IF($F10&lt;审批参数!$B$7,"逾期 "&amp;(审批参数!$B$7-$F10)&amp;" 天",IF($F10&lt;=审批参数!$B$7+审批参数!$B$13,"即将到期 "&amp;($F10-审批参数!$B$7)&amp;" 天","未到期")))))</f>
        <v>未到期</v>
      </c>
      <c r="K10" s="33"/>
      <c r="L10" s="8" t="s">
        <v>369</v>
      </c>
      <c r="M10" s="8" t="s">
        <v>212</v>
      </c>
    </row>
    <row r="11" customFormat="false" ht="39.75" hidden="false" customHeight="true" outlineLevel="0" collapsed="false">
      <c r="A11" s="10" t="s">
        <v>370</v>
      </c>
      <c r="B11" s="10" t="s">
        <v>213</v>
      </c>
      <c r="C11" s="8" t="s">
        <v>371</v>
      </c>
      <c r="D11" s="8" t="s">
        <v>372</v>
      </c>
      <c r="E11" s="8" t="s">
        <v>373</v>
      </c>
      <c r="F11" s="32" t="n">
        <v>46331</v>
      </c>
      <c r="G11" s="8" t="s">
        <v>233</v>
      </c>
      <c r="H11" s="32" t="n">
        <v>46328</v>
      </c>
      <c r="I11" s="8" t="s">
        <v>374</v>
      </c>
      <c r="J11" s="30" t="str">
        <f aca="false">IF($A11="","",IF(OR($G11="已完成",$G11="已取消"),"—",IF(OR($F11="",$G11=""),"待补充",IF($F11&lt;审批参数!$B$7,"逾期 "&amp;(审批参数!$B$7-$F11)&amp;" 天",IF($F11&lt;=审批参数!$B$7+审批参数!$B$13,"即将到期 "&amp;($F11-审批参数!$B$7)&amp;" 天","未到期")))))</f>
        <v>—</v>
      </c>
      <c r="K11" s="33"/>
      <c r="L11" s="8" t="s">
        <v>375</v>
      </c>
      <c r="M11" s="8" t="s">
        <v>212</v>
      </c>
    </row>
    <row r="12" customFormat="false" ht="39.75" hidden="false" customHeight="true" outlineLevel="0" collapsed="false">
      <c r="A12" s="10" t="s">
        <v>376</v>
      </c>
      <c r="B12" s="10" t="s">
        <v>213</v>
      </c>
      <c r="C12" s="8" t="s">
        <v>377</v>
      </c>
      <c r="D12" s="8" t="s">
        <v>378</v>
      </c>
      <c r="E12" s="8" t="s">
        <v>379</v>
      </c>
      <c r="F12" s="32" t="n">
        <v>46336</v>
      </c>
      <c r="G12" s="8" t="s">
        <v>233</v>
      </c>
      <c r="H12" s="32" t="n">
        <v>46335</v>
      </c>
      <c r="I12" s="8" t="s">
        <v>380</v>
      </c>
      <c r="J12" s="30" t="str">
        <f aca="false">IF($A12="","",IF(OR($G12="已完成",$G12="已取消"),"—",IF(OR($F12="",$G12=""),"待补充",IF($F12&lt;审批参数!$B$7,"逾期 "&amp;(审批参数!$B$7-$F12)&amp;" 天",IF($F12&lt;=审批参数!$B$7+审批参数!$B$13,"即将到期 "&amp;($F12-审批参数!$B$7)&amp;" 天","未到期")))))</f>
        <v>—</v>
      </c>
      <c r="K12" s="33" t="n">
        <v>36000</v>
      </c>
      <c r="L12" s="8" t="s">
        <v>381</v>
      </c>
      <c r="M12" s="8" t="s">
        <v>212</v>
      </c>
    </row>
    <row r="13" customFormat="false" ht="39.75" hidden="false" customHeight="true" outlineLevel="0" collapsed="false">
      <c r="A13" s="10" t="s">
        <v>382</v>
      </c>
      <c r="B13" s="10" t="s">
        <v>213</v>
      </c>
      <c r="C13" s="8" t="s">
        <v>383</v>
      </c>
      <c r="D13" s="8" t="s">
        <v>384</v>
      </c>
      <c r="E13" s="8" t="s">
        <v>385</v>
      </c>
      <c r="F13" s="32" t="n">
        <v>46346</v>
      </c>
      <c r="G13" s="8" t="s">
        <v>233</v>
      </c>
      <c r="H13" s="32" t="n">
        <v>46344</v>
      </c>
      <c r="I13" s="8" t="s">
        <v>386</v>
      </c>
      <c r="J13" s="30" t="str">
        <f aca="false">IF($A13="","",IF(OR($G13="已完成",$G13="已取消"),"—",IF(OR($F13="",$G13=""),"待补充",IF($F13&lt;审批参数!$B$7,"逾期 "&amp;(审批参数!$B$7-$F13)&amp;" 天",IF($F13&lt;=审批参数!$B$7+审批参数!$B$13,"即将到期 "&amp;($F13-审批参数!$B$7)&amp;" 天","未到期")))))</f>
        <v>—</v>
      </c>
      <c r="K13" s="33"/>
      <c r="L13" s="8"/>
      <c r="M13" s="8" t="s">
        <v>212</v>
      </c>
    </row>
    <row r="14" customFormat="false" ht="39.75" hidden="false" customHeight="true" outlineLevel="0" collapsed="false">
      <c r="A14" s="10" t="s">
        <v>387</v>
      </c>
      <c r="B14" s="10" t="s">
        <v>213</v>
      </c>
      <c r="C14" s="8" t="s">
        <v>388</v>
      </c>
      <c r="D14" s="8" t="s">
        <v>389</v>
      </c>
      <c r="E14" s="8" t="s">
        <v>390</v>
      </c>
      <c r="F14" s="32" t="n">
        <v>46346</v>
      </c>
      <c r="G14" s="8" t="s">
        <v>233</v>
      </c>
      <c r="H14" s="32" t="n">
        <v>46346</v>
      </c>
      <c r="I14" s="8" t="s">
        <v>391</v>
      </c>
      <c r="J14" s="30" t="str">
        <f aca="false">IF($A14="","",IF(OR($G14="已完成",$G14="已取消"),"—",IF(OR($F14="",$G14=""),"待补充",IF($F14&lt;审批参数!$B$7,"逾期 "&amp;(审批参数!$B$7-$F14)&amp;" 天",IF($F14&lt;=审批参数!$B$7+审批参数!$B$13,"即将到期 "&amp;($F14-审批参数!$B$7)&amp;" 天","未到期")))))</f>
        <v>—</v>
      </c>
      <c r="K14" s="33"/>
      <c r="L14" s="8" t="s">
        <v>392</v>
      </c>
      <c r="M14" s="8" t="s">
        <v>212</v>
      </c>
    </row>
    <row r="15" customFormat="false" ht="39.75" hidden="false" customHeight="true" outlineLevel="0" collapsed="false">
      <c r="A15" s="10" t="s">
        <v>393</v>
      </c>
      <c r="B15" s="10" t="s">
        <v>213</v>
      </c>
      <c r="C15" s="8" t="s">
        <v>388</v>
      </c>
      <c r="D15" s="8" t="s">
        <v>394</v>
      </c>
      <c r="E15" s="8" t="s">
        <v>395</v>
      </c>
      <c r="F15" s="32" t="n">
        <v>46353</v>
      </c>
      <c r="G15" s="8" t="s">
        <v>233</v>
      </c>
      <c r="H15" s="32" t="n">
        <v>46356</v>
      </c>
      <c r="I15" s="8" t="s">
        <v>396</v>
      </c>
      <c r="J15" s="30" t="str">
        <f aca="false">IF($A15="","",IF(OR($G15="已完成",$G15="已取消"),"—",IF(OR($F15="",$G15=""),"待补充",IF($F15&lt;审批参数!$B$7,"逾期 "&amp;(审批参数!$B$7-$F15)&amp;" 天",IF($F15&lt;=审批参数!$B$7+审批参数!$B$13,"即将到期 "&amp;($F15-审批参数!$B$7)&amp;" 天","未到期")))))</f>
        <v>—</v>
      </c>
      <c r="K15" s="33"/>
      <c r="L15" s="8" t="s">
        <v>397</v>
      </c>
      <c r="M15" s="8" t="s">
        <v>212</v>
      </c>
    </row>
    <row r="16" customFormat="false" ht="39.75" hidden="false" customHeight="true" outlineLevel="0" collapsed="false">
      <c r="A16" s="10" t="s">
        <v>398</v>
      </c>
      <c r="B16" s="10" t="s">
        <v>213</v>
      </c>
      <c r="C16" s="8" t="s">
        <v>377</v>
      </c>
      <c r="D16" s="8" t="s">
        <v>399</v>
      </c>
      <c r="E16" s="8" t="s">
        <v>379</v>
      </c>
      <c r="F16" s="32" t="n">
        <v>46384</v>
      </c>
      <c r="G16" s="8" t="s">
        <v>233</v>
      </c>
      <c r="H16" s="32" t="n">
        <v>46381</v>
      </c>
      <c r="I16" s="8" t="s">
        <v>400</v>
      </c>
      <c r="J16" s="30" t="str">
        <f aca="false">IF($A16="","",IF(OR($G16="已完成",$G16="已取消"),"—",IF(OR($F16="",$G16=""),"待补充",IF($F16&lt;审批参数!$B$7,"逾期 "&amp;(审批参数!$B$7-$F16)&amp;" 天",IF($F16&lt;=审批参数!$B$7+审批参数!$B$13,"即将到期 "&amp;($F16-审批参数!$B$7)&amp;" 天","未到期")))))</f>
        <v>—</v>
      </c>
      <c r="K16" s="33" t="n">
        <v>48000</v>
      </c>
      <c r="L16" s="8" t="s">
        <v>401</v>
      </c>
      <c r="M16" s="8" t="s">
        <v>212</v>
      </c>
    </row>
    <row r="17" customFormat="false" ht="39.75" hidden="false" customHeight="true" outlineLevel="0" collapsed="false">
      <c r="A17" s="10" t="s">
        <v>402</v>
      </c>
      <c r="B17" s="10" t="s">
        <v>213</v>
      </c>
      <c r="C17" s="8" t="s">
        <v>388</v>
      </c>
      <c r="D17" s="8" t="s">
        <v>403</v>
      </c>
      <c r="E17" s="8" t="s">
        <v>404</v>
      </c>
      <c r="F17" s="32" t="n">
        <v>46399</v>
      </c>
      <c r="G17" s="8" t="s">
        <v>233</v>
      </c>
      <c r="H17" s="32" t="n">
        <v>46399</v>
      </c>
      <c r="I17" s="8" t="s">
        <v>405</v>
      </c>
      <c r="J17" s="30" t="str">
        <f aca="false">IF($A17="","",IF(OR($G17="已完成",$G17="已取消"),"—",IF(OR($F17="",$G17=""),"待补充",IF($F17&lt;审批参数!$B$7,"逾期 "&amp;(审批参数!$B$7-$F17)&amp;" 天",IF($F17&lt;=审批参数!$B$7+审批参数!$B$13,"即将到期 "&amp;($F17-审批参数!$B$7)&amp;" 天","未到期")))))</f>
        <v>—</v>
      </c>
      <c r="K17" s="33"/>
      <c r="L17" s="8"/>
      <c r="M17" s="8" t="s">
        <v>212</v>
      </c>
    </row>
    <row r="18" customFormat="false" ht="39.75" hidden="false" customHeight="true" outlineLevel="0" collapsed="false">
      <c r="A18" s="10" t="s">
        <v>406</v>
      </c>
      <c r="B18" s="10" t="s">
        <v>213</v>
      </c>
      <c r="C18" s="8" t="s">
        <v>388</v>
      </c>
      <c r="D18" s="8" t="s">
        <v>407</v>
      </c>
      <c r="E18" s="8" t="s">
        <v>221</v>
      </c>
      <c r="F18" s="32" t="n">
        <v>46405</v>
      </c>
      <c r="G18" s="8" t="s">
        <v>233</v>
      </c>
      <c r="H18" s="32" t="n">
        <v>46405</v>
      </c>
      <c r="I18" s="8" t="s">
        <v>408</v>
      </c>
      <c r="J18" s="30" t="str">
        <f aca="false">IF($A18="","",IF(OR($G18="已完成",$G18="已取消"),"—",IF(OR($F18="",$G18=""),"待补充",IF($F18&lt;审批参数!$B$7,"逾期 "&amp;(审批参数!$B$7-$F18)&amp;" 天",IF($F18&lt;=审批参数!$B$7+审批参数!$B$13,"即将到期 "&amp;($F18-审批参数!$B$7)&amp;" 天","未到期")))))</f>
        <v>—</v>
      </c>
      <c r="K18" s="33"/>
      <c r="L18" s="8"/>
      <c r="M18" s="8" t="s">
        <v>212</v>
      </c>
    </row>
    <row r="19" customFormat="false" ht="39.75" hidden="false" customHeight="true" outlineLevel="0" collapsed="false">
      <c r="A19" s="10" t="s">
        <v>409</v>
      </c>
      <c r="B19" s="10" t="s">
        <v>213</v>
      </c>
      <c r="C19" s="8" t="s">
        <v>377</v>
      </c>
      <c r="D19" s="8" t="s">
        <v>410</v>
      </c>
      <c r="E19" s="8" t="s">
        <v>411</v>
      </c>
      <c r="F19" s="32" t="n">
        <v>46407</v>
      </c>
      <c r="G19" s="8" t="s">
        <v>233</v>
      </c>
      <c r="H19" s="32" t="n">
        <v>46406</v>
      </c>
      <c r="I19" s="8" t="s">
        <v>412</v>
      </c>
      <c r="J19" s="30" t="str">
        <f aca="false">IF($A19="","",IF(OR($G19="已完成",$G19="已取消"),"—",IF(OR($F19="",$G19=""),"待补充",IF($F19&lt;审批参数!$B$7,"逾期 "&amp;(审批参数!$B$7-$F19)&amp;" 天",IF($F19&lt;=审批参数!$B$7+审批参数!$B$13,"即将到期 "&amp;($F19-审批参数!$B$7)&amp;" 天","未到期")))))</f>
        <v>—</v>
      </c>
      <c r="K19" s="33" t="n">
        <v>36000</v>
      </c>
      <c r="L19" s="8" t="s">
        <v>413</v>
      </c>
      <c r="M19" s="8" t="s">
        <v>212</v>
      </c>
    </row>
    <row r="20" customFormat="false" ht="39.75" hidden="false" customHeight="true" outlineLevel="0" collapsed="false">
      <c r="A20" s="10" t="s">
        <v>414</v>
      </c>
      <c r="B20" s="10" t="s">
        <v>213</v>
      </c>
      <c r="C20" s="8" t="s">
        <v>415</v>
      </c>
      <c r="D20" s="8" t="s">
        <v>416</v>
      </c>
      <c r="E20" s="8" t="s">
        <v>417</v>
      </c>
      <c r="F20" s="32" t="n">
        <v>46412</v>
      </c>
      <c r="G20" s="8" t="s">
        <v>233</v>
      </c>
      <c r="H20" s="32" t="n">
        <v>46410</v>
      </c>
      <c r="I20" s="8" t="s">
        <v>418</v>
      </c>
      <c r="J20" s="30" t="str">
        <f aca="false">IF($A20="","",IF(OR($G20="已完成",$G20="已取消"),"—",IF(OR($F20="",$G20=""),"待补充",IF($F20&lt;审批参数!$B$7,"逾期 "&amp;(审批参数!$B$7-$F20)&amp;" 天",IF($F20&lt;=审批参数!$B$7+审批参数!$B$13,"即将到期 "&amp;($F20-审批参数!$B$7)&amp;" 天","未到期")))))</f>
        <v>—</v>
      </c>
      <c r="K20" s="33"/>
      <c r="L20" s="8"/>
      <c r="M20" s="8" t="s">
        <v>212</v>
      </c>
    </row>
    <row r="21" customFormat="false" ht="39.75" hidden="false" customHeight="true" outlineLevel="0" collapsed="false">
      <c r="A21" s="10" t="s">
        <v>419</v>
      </c>
      <c r="B21" s="10" t="s">
        <v>225</v>
      </c>
      <c r="C21" s="8" t="s">
        <v>371</v>
      </c>
      <c r="D21" s="8" t="s">
        <v>372</v>
      </c>
      <c r="E21" s="8" t="s">
        <v>373</v>
      </c>
      <c r="F21" s="32" t="n">
        <v>46356</v>
      </c>
      <c r="G21" s="8" t="s">
        <v>233</v>
      </c>
      <c r="H21" s="32" t="n">
        <v>46356</v>
      </c>
      <c r="I21" s="8" t="s">
        <v>420</v>
      </c>
      <c r="J21" s="30" t="str">
        <f aca="false">IF($A21="","",IF(OR($G21="已完成",$G21="已取消"),"—",IF(OR($F21="",$G21=""),"待补充",IF($F21&lt;审批参数!$B$7,"逾期 "&amp;(审批参数!$B$7-$F21)&amp;" 天",IF($F21&lt;=审批参数!$B$7+审批参数!$B$13,"即将到期 "&amp;($F21-审批参数!$B$7)&amp;" 天","未到期")))))</f>
        <v>—</v>
      </c>
      <c r="K21" s="33"/>
      <c r="L21" s="8" t="s">
        <v>421</v>
      </c>
      <c r="M21" s="8" t="s">
        <v>212</v>
      </c>
    </row>
    <row r="22" customFormat="false" ht="39.75" hidden="false" customHeight="true" outlineLevel="0" collapsed="false">
      <c r="A22" s="10" t="s">
        <v>422</v>
      </c>
      <c r="B22" s="10" t="s">
        <v>225</v>
      </c>
      <c r="C22" s="8" t="s">
        <v>423</v>
      </c>
      <c r="D22" s="10" t="s">
        <v>424</v>
      </c>
      <c r="E22" s="8" t="s">
        <v>425</v>
      </c>
      <c r="F22" s="32" t="n">
        <v>46357</v>
      </c>
      <c r="G22" s="8" t="s">
        <v>233</v>
      </c>
      <c r="H22" s="32" t="n">
        <v>46371</v>
      </c>
      <c r="I22" s="8" t="s">
        <v>426</v>
      </c>
      <c r="J22" s="30" t="str">
        <f aca="false">IF($A22="","",IF(OR($G22="已完成",$G22="已取消"),"—",IF(OR($F22="",$G22=""),"待补充",IF($F22&lt;审批参数!$B$7,"逾期 "&amp;(审批参数!$B$7-$F22)&amp;" 天",IF($F22&lt;=审批参数!$B$7+审批参数!$B$13,"即将到期 "&amp;($F22-审批参数!$B$7)&amp;" 天","未到期")))))</f>
        <v>—</v>
      </c>
      <c r="K22" s="33"/>
      <c r="L22" s="8" t="s">
        <v>427</v>
      </c>
      <c r="M22" s="8" t="s">
        <v>212</v>
      </c>
    </row>
    <row r="23" customFormat="false" ht="39.75" hidden="false" customHeight="true" outlineLevel="0" collapsed="false">
      <c r="A23" s="10" t="s">
        <v>428</v>
      </c>
      <c r="B23" s="10" t="s">
        <v>225</v>
      </c>
      <c r="C23" s="8" t="s">
        <v>377</v>
      </c>
      <c r="D23" s="8" t="s">
        <v>429</v>
      </c>
      <c r="E23" s="8" t="s">
        <v>411</v>
      </c>
      <c r="F23" s="32" t="n">
        <v>46364</v>
      </c>
      <c r="G23" s="8" t="s">
        <v>233</v>
      </c>
      <c r="H23" s="32" t="n">
        <v>46360</v>
      </c>
      <c r="I23" s="8" t="s">
        <v>430</v>
      </c>
      <c r="J23" s="30" t="str">
        <f aca="false">IF($A23="","",IF(OR($G23="已完成",$G23="已取消"),"—",IF(OR($F23="",$G23=""),"待补充",IF($F23&lt;审批参数!$B$7,"逾期 "&amp;(审批参数!$B$7-$F23)&amp;" 天",IF($F23&lt;=审批参数!$B$7+审批参数!$B$13,"即将到期 "&amp;($F23-审批参数!$B$7)&amp;" 天","未到期")))))</f>
        <v>—</v>
      </c>
      <c r="K23" s="33" t="n">
        <v>48000</v>
      </c>
      <c r="L23" s="10" t="s">
        <v>431</v>
      </c>
      <c r="M23" s="8" t="s">
        <v>212</v>
      </c>
    </row>
    <row r="24" customFormat="false" ht="39.75" hidden="false" customHeight="true" outlineLevel="0" collapsed="false">
      <c r="A24" s="10" t="s">
        <v>432</v>
      </c>
      <c r="B24" s="10" t="s">
        <v>225</v>
      </c>
      <c r="C24" s="10" t="s">
        <v>433</v>
      </c>
      <c r="D24" s="8" t="s">
        <v>434</v>
      </c>
      <c r="E24" s="8" t="s">
        <v>425</v>
      </c>
      <c r="F24" s="32" t="n">
        <v>46397</v>
      </c>
      <c r="G24" s="8" t="s">
        <v>233</v>
      </c>
      <c r="H24" s="32" t="n">
        <v>46396</v>
      </c>
      <c r="I24" s="8" t="s">
        <v>435</v>
      </c>
      <c r="J24" s="30" t="str">
        <f aca="false">IF($A24="","",IF(OR($G24="已完成",$G24="已取消"),"—",IF(OR($F24="",$G24=""),"待补充",IF($F24&lt;审批参数!$B$7,"逾期 "&amp;(审批参数!$B$7-$F24)&amp;" 天",IF($F24&lt;=审批参数!$B$7+审批参数!$B$13,"即将到期 "&amp;($F24-审批参数!$B$7)&amp;" 天","未到期")))))</f>
        <v>—</v>
      </c>
      <c r="K24" s="33"/>
      <c r="L24" s="8" t="s">
        <v>436</v>
      </c>
      <c r="M24" s="8" t="s">
        <v>212</v>
      </c>
    </row>
    <row r="25" customFormat="false" ht="39.75" hidden="false" customHeight="true" outlineLevel="0" collapsed="false">
      <c r="A25" s="10" t="s">
        <v>437</v>
      </c>
      <c r="B25" s="10" t="s">
        <v>225</v>
      </c>
      <c r="C25" s="10" t="s">
        <v>433</v>
      </c>
      <c r="D25" s="10" t="s">
        <v>438</v>
      </c>
      <c r="E25" s="8" t="s">
        <v>425</v>
      </c>
      <c r="F25" s="32" t="n">
        <v>46517</v>
      </c>
      <c r="G25" s="8" t="s">
        <v>348</v>
      </c>
      <c r="H25" s="32"/>
      <c r="I25" s="8" t="s">
        <v>439</v>
      </c>
      <c r="J25" s="30" t="str">
        <f aca="false">IF($A25="","",IF(OR($G25="已完成",$G25="已取消"),"—",IF(OR($F25="",$G25=""),"待补充",IF($F25&lt;审批参数!$B$7,"逾期 "&amp;(审批参数!$B$7-$F25)&amp;" 天",IF($F25&lt;=审批参数!$B$7+审批参数!$B$13,"即将到期 "&amp;($F25-审批参数!$B$7)&amp;" 天","未到期")))))</f>
        <v>未到期</v>
      </c>
      <c r="K25" s="33" t="n">
        <v>-400</v>
      </c>
      <c r="L25" s="8" t="s">
        <v>440</v>
      </c>
      <c r="M25" s="8" t="s">
        <v>212</v>
      </c>
    </row>
    <row r="26" customFormat="false" ht="39.75" hidden="false" customHeight="true" outlineLevel="0" collapsed="false">
      <c r="A26" s="10" t="s">
        <v>441</v>
      </c>
      <c r="B26" s="10" t="s">
        <v>225</v>
      </c>
      <c r="C26" s="8" t="s">
        <v>377</v>
      </c>
      <c r="D26" s="8" t="s">
        <v>442</v>
      </c>
      <c r="E26" s="8" t="s">
        <v>411</v>
      </c>
      <c r="F26" s="32" t="n">
        <v>46539</v>
      </c>
      <c r="G26" s="8" t="s">
        <v>348</v>
      </c>
      <c r="H26" s="32"/>
      <c r="I26" s="8" t="s">
        <v>443</v>
      </c>
      <c r="J26" s="30" t="str">
        <f aca="false">IF($A26="","",IF(OR($G26="已完成",$G26="已取消"),"—",IF(OR($F26="",$G26=""),"待补充",IF($F26&lt;审批参数!$B$7,"逾期 "&amp;(审批参数!$B$7-$F26)&amp;" 天",IF($F26&lt;=审批参数!$B$7+审批参数!$B$13,"即将到期 "&amp;($F26-审批参数!$B$7)&amp;" 天","未到期")))))</f>
        <v>未到期</v>
      </c>
      <c r="K26" s="33" t="n">
        <v>47600</v>
      </c>
      <c r="L26" s="10" t="s">
        <v>444</v>
      </c>
      <c r="M26" s="8" t="s">
        <v>212</v>
      </c>
    </row>
    <row r="27" customFormat="false" ht="39.75" hidden="false" customHeight="true" outlineLevel="0" collapsed="false">
      <c r="A27" s="10" t="s">
        <v>445</v>
      </c>
      <c r="B27" s="10" t="s">
        <v>225</v>
      </c>
      <c r="C27" s="8" t="s">
        <v>446</v>
      </c>
      <c r="D27" s="8" t="s">
        <v>447</v>
      </c>
      <c r="E27" s="8" t="s">
        <v>231</v>
      </c>
      <c r="F27" s="32" t="n">
        <v>46661</v>
      </c>
      <c r="G27" s="8" t="s">
        <v>348</v>
      </c>
      <c r="H27" s="32"/>
      <c r="I27" s="8" t="s">
        <v>448</v>
      </c>
      <c r="J27" s="30" t="str">
        <f aca="false">IF($A27="","",IF(OR($G27="已完成",$G27="已取消"),"—",IF(OR($F27="",$G27=""),"待补充",IF($F27&lt;审批参数!$B$7,"逾期 "&amp;(审批参数!$B$7-$F27)&amp;" 天",IF($F27&lt;=审批参数!$B$7+审批参数!$B$13,"即将到期 "&amp;($F27-审批参数!$B$7)&amp;" 天","未到期")))))</f>
        <v>未到期</v>
      </c>
      <c r="K27" s="33"/>
      <c r="L27" s="8" t="s">
        <v>449</v>
      </c>
      <c r="M27" s="8" t="s">
        <v>212</v>
      </c>
    </row>
    <row r="28" customFormat="false" ht="39.75" hidden="false" customHeight="true" outlineLevel="0" collapsed="false">
      <c r="A28" s="10" t="s">
        <v>450</v>
      </c>
      <c r="B28" s="10" t="s">
        <v>225</v>
      </c>
      <c r="C28" s="8" t="s">
        <v>451</v>
      </c>
      <c r="D28" s="8" t="s">
        <v>452</v>
      </c>
      <c r="E28" s="8" t="s">
        <v>453</v>
      </c>
      <c r="F28" s="32" t="n">
        <v>46751</v>
      </c>
      <c r="G28" s="8" t="s">
        <v>348</v>
      </c>
      <c r="H28" s="32"/>
      <c r="I28" s="8" t="s">
        <v>454</v>
      </c>
      <c r="J28" s="30" t="str">
        <f aca="false">IF($A28="","",IF(OR($G28="已完成",$G28="已取消"),"—",IF(OR($F28="",$G28=""),"待补充",IF($F28&lt;审批参数!$B$7,"逾期 "&amp;(审批参数!$B$7-$F28)&amp;" 天",IF($F28&lt;=审批参数!$B$7+审批参数!$B$13,"即将到期 "&amp;($F28-审批参数!$B$7)&amp;" 天","未到期")))))</f>
        <v>未到期</v>
      </c>
      <c r="K28" s="33"/>
      <c r="L28" s="8" t="s">
        <v>455</v>
      </c>
      <c r="M28" s="8" t="s">
        <v>212</v>
      </c>
    </row>
    <row r="29" customFormat="false" ht="39.75" hidden="false" customHeight="true" outlineLevel="0" collapsed="false">
      <c r="A29" s="10" t="s">
        <v>456</v>
      </c>
      <c r="B29" s="10" t="s">
        <v>225</v>
      </c>
      <c r="C29" s="8" t="s">
        <v>457</v>
      </c>
      <c r="D29" s="8" t="s">
        <v>458</v>
      </c>
      <c r="E29" s="8" t="s">
        <v>453</v>
      </c>
      <c r="F29" s="32" t="n">
        <v>46781</v>
      </c>
      <c r="G29" s="8" t="s">
        <v>348</v>
      </c>
      <c r="H29" s="32"/>
      <c r="I29" s="8" t="s">
        <v>459</v>
      </c>
      <c r="J29" s="30" t="str">
        <f aca="false">IF($A29="","",IF(OR($G29="已完成",$G29="已取消"),"—",IF(OR($F29="",$G29=""),"待补充",IF($F29&lt;审批参数!$B$7,"逾期 "&amp;(审批参数!$B$7-$F29)&amp;" 天",IF($F29&lt;=审批参数!$B$7+审批参数!$B$13,"即将到期 "&amp;($F29-审批参数!$B$7)&amp;" 天","未到期")))))</f>
        <v>未到期</v>
      </c>
      <c r="K29" s="33"/>
      <c r="L29" s="8" t="s">
        <v>460</v>
      </c>
      <c r="M29" s="8" t="s">
        <v>212</v>
      </c>
    </row>
    <row r="30" customFormat="false" ht="39.75" hidden="false" customHeight="true" outlineLevel="0" collapsed="false">
      <c r="A30" s="10" t="s">
        <v>461</v>
      </c>
      <c r="B30" s="10" t="s">
        <v>225</v>
      </c>
      <c r="C30" s="8" t="s">
        <v>462</v>
      </c>
      <c r="D30" s="8" t="s">
        <v>463</v>
      </c>
      <c r="E30" s="8" t="s">
        <v>464</v>
      </c>
      <c r="F30" s="32" t="n">
        <v>46811</v>
      </c>
      <c r="G30" s="8" t="s">
        <v>348</v>
      </c>
      <c r="H30" s="32"/>
      <c r="I30" s="8" t="s">
        <v>465</v>
      </c>
      <c r="J30" s="30" t="str">
        <f aca="false">IF($A30="","",IF(OR($G30="已完成",$G30="已取消"),"—",IF(OR($F30="",$G30=""),"待补充",IF($F30&lt;审批参数!$B$7,"逾期 "&amp;(审批参数!$B$7-$F30)&amp;" 天",IF($F30&lt;=审批参数!$B$7+审批参数!$B$13,"即将到期 "&amp;($F30-审批参数!$B$7)&amp;" 天","未到期")))))</f>
        <v>未到期</v>
      </c>
      <c r="K30" s="33"/>
      <c r="L30" s="8" t="s">
        <v>466</v>
      </c>
      <c r="M30" s="8" t="s">
        <v>212</v>
      </c>
    </row>
    <row r="31" customFormat="false" ht="39.75" hidden="false" customHeight="true" outlineLevel="0" collapsed="false">
      <c r="A31" s="10" t="s">
        <v>467</v>
      </c>
      <c r="B31" s="10" t="s">
        <v>225</v>
      </c>
      <c r="C31" s="8" t="s">
        <v>468</v>
      </c>
      <c r="D31" s="8" t="s">
        <v>469</v>
      </c>
      <c r="E31" s="8" t="s">
        <v>411</v>
      </c>
      <c r="F31" s="32" t="n">
        <v>46751</v>
      </c>
      <c r="G31" s="8" t="s">
        <v>348</v>
      </c>
      <c r="H31" s="32"/>
      <c r="I31" s="8" t="s">
        <v>470</v>
      </c>
      <c r="J31" s="30" t="str">
        <f aca="false">IF($A31="","",IF(OR($G31="已完成",$G31="已取消"),"—",IF(OR($F31="",$G31=""),"待补充",IF($F31&lt;审批参数!$B$7,"逾期 "&amp;(审批参数!$B$7-$F31)&amp;" 天",IF($F31&lt;=审批参数!$B$7+审批参数!$B$13,"即将到期 "&amp;($F31-审批参数!$B$7)&amp;" 天","未到期")))))</f>
        <v>未到期</v>
      </c>
      <c r="K31" s="33"/>
      <c r="L31" s="8" t="s">
        <v>460</v>
      </c>
      <c r="M31" s="8" t="s">
        <v>212</v>
      </c>
    </row>
    <row r="32" customFormat="false" ht="30" hidden="false" customHeight="true" outlineLevel="0" collapsed="false">
      <c r="A32" s="23"/>
      <c r="B32" s="23"/>
      <c r="C32" s="22"/>
      <c r="D32" s="23"/>
      <c r="E32" s="23"/>
      <c r="F32" s="27"/>
      <c r="G32" s="22"/>
      <c r="H32" s="27"/>
      <c r="I32" s="23"/>
      <c r="J32" s="30" t="str">
        <f aca="false">IF($A32="","",IF(OR($G32="已完成",$G32="已取消"),"—",IF(OR($F32="",$G32=""),"待补充",IF($F32&lt;审批参数!$B$7,"逾期 "&amp;(审批参数!$B$7-$F32)&amp;" 天",IF($F32&lt;=审批参数!$B$7+审批参数!$B$13,"即将到期 "&amp;($F32-审批参数!$B$7)&amp;" 天","未到期")))))</f>
        <v/>
      </c>
      <c r="K32" s="24"/>
      <c r="L32" s="23"/>
      <c r="M32" s="23"/>
    </row>
    <row r="33" customFormat="false" ht="30" hidden="false" customHeight="true" outlineLevel="0" collapsed="false">
      <c r="A33" s="23"/>
      <c r="B33" s="23"/>
      <c r="C33" s="22"/>
      <c r="D33" s="23"/>
      <c r="E33" s="23"/>
      <c r="F33" s="27"/>
      <c r="G33" s="22"/>
      <c r="H33" s="27"/>
      <c r="I33" s="23"/>
      <c r="J33" s="30" t="str">
        <f aca="false">IF($A33="","",IF(OR($G33="已完成",$G33="已取消"),"—",IF(OR($F33="",$G33=""),"待补充",IF($F33&lt;审批参数!$B$7,"逾期 "&amp;(审批参数!$B$7-$F33)&amp;" 天",IF($F33&lt;=审批参数!$B$7+审批参数!$B$13,"即将到期 "&amp;($F33-审批参数!$B$7)&amp;" 天","未到期")))))</f>
        <v/>
      </c>
      <c r="K33" s="24"/>
      <c r="L33" s="23"/>
      <c r="M33" s="23"/>
    </row>
    <row r="34" customFormat="false" ht="30" hidden="false" customHeight="true" outlineLevel="0" collapsed="false">
      <c r="A34" s="23"/>
      <c r="B34" s="23"/>
      <c r="C34" s="22"/>
      <c r="D34" s="23"/>
      <c r="E34" s="23"/>
      <c r="F34" s="27"/>
      <c r="G34" s="22"/>
      <c r="H34" s="27"/>
      <c r="I34" s="23"/>
      <c r="J34" s="30" t="str">
        <f aca="false">IF($A34="","",IF(OR($G34="已完成",$G34="已取消"),"—",IF(OR($F34="",$G34=""),"待补充",IF($F34&lt;审批参数!$B$7,"逾期 "&amp;(审批参数!$B$7-$F34)&amp;" 天",IF($F34&lt;=审批参数!$B$7+审批参数!$B$13,"即将到期 "&amp;($F34-审批参数!$B$7)&amp;" 天","未到期")))))</f>
        <v/>
      </c>
      <c r="K34" s="24"/>
      <c r="L34" s="23"/>
      <c r="M34" s="23"/>
    </row>
    <row r="35" customFormat="false" ht="30" hidden="false" customHeight="true" outlineLevel="0" collapsed="false">
      <c r="A35" s="23"/>
      <c r="B35" s="23"/>
      <c r="C35" s="22"/>
      <c r="D35" s="23"/>
      <c r="E35" s="23"/>
      <c r="F35" s="27"/>
      <c r="G35" s="22"/>
      <c r="H35" s="27"/>
      <c r="I35" s="23"/>
      <c r="J35" s="30" t="str">
        <f aca="false">IF($A35="","",IF(OR($G35="已完成",$G35="已取消"),"—",IF(OR($F35="",$G35=""),"待补充",IF($F35&lt;审批参数!$B$7,"逾期 "&amp;(审批参数!$B$7-$F35)&amp;" 天",IF($F35&lt;=审批参数!$B$7+审批参数!$B$13,"即将到期 "&amp;($F35-审批参数!$B$7)&amp;" 天","未到期")))))</f>
        <v/>
      </c>
      <c r="K35" s="24"/>
      <c r="L35" s="23"/>
      <c r="M35" s="23"/>
    </row>
    <row r="36" customFormat="false" ht="30" hidden="false" customHeight="true" outlineLevel="0" collapsed="false">
      <c r="A36" s="23"/>
      <c r="B36" s="23"/>
      <c r="C36" s="22"/>
      <c r="D36" s="23"/>
      <c r="E36" s="23"/>
      <c r="F36" s="27"/>
      <c r="G36" s="22"/>
      <c r="H36" s="27"/>
      <c r="I36" s="23"/>
      <c r="J36" s="30" t="str">
        <f aca="false">IF($A36="","",IF(OR($G36="已完成",$G36="已取消"),"—",IF(OR($F36="",$G36=""),"待补充",IF($F36&lt;审批参数!$B$7,"逾期 "&amp;(审批参数!$B$7-$F36)&amp;" 天",IF($F36&lt;=审批参数!$B$7+审批参数!$B$13,"即将到期 "&amp;($F36-审批参数!$B$7)&amp;" 天","未到期")))))</f>
        <v/>
      </c>
      <c r="K36" s="24"/>
      <c r="L36" s="23"/>
      <c r="M36" s="23"/>
    </row>
    <row r="37" customFormat="false" ht="30" hidden="false" customHeight="true" outlineLevel="0" collapsed="false">
      <c r="A37" s="23"/>
      <c r="B37" s="23"/>
      <c r="C37" s="22"/>
      <c r="D37" s="23"/>
      <c r="E37" s="23"/>
      <c r="F37" s="27"/>
      <c r="G37" s="22"/>
      <c r="H37" s="27"/>
      <c r="I37" s="23"/>
      <c r="J37" s="30" t="str">
        <f aca="false">IF($A37="","",IF(OR($G37="已完成",$G37="已取消"),"—",IF(OR($F37="",$G37=""),"待补充",IF($F37&lt;审批参数!$B$7,"逾期 "&amp;(审批参数!$B$7-$F37)&amp;" 天",IF($F37&lt;=审批参数!$B$7+审批参数!$B$13,"即将到期 "&amp;($F37-审批参数!$B$7)&amp;" 天","未到期")))))</f>
        <v/>
      </c>
      <c r="K37" s="24"/>
      <c r="L37" s="23"/>
      <c r="M37" s="23"/>
    </row>
    <row r="38" customFormat="false" ht="30" hidden="false" customHeight="true" outlineLevel="0" collapsed="false">
      <c r="A38" s="23"/>
      <c r="B38" s="23"/>
      <c r="C38" s="22"/>
      <c r="D38" s="23"/>
      <c r="E38" s="23"/>
      <c r="F38" s="27"/>
      <c r="G38" s="22"/>
      <c r="H38" s="27"/>
      <c r="I38" s="23"/>
      <c r="J38" s="30" t="str">
        <f aca="false">IF($A38="","",IF(OR($G38="已完成",$G38="已取消"),"—",IF(OR($F38="",$G38=""),"待补充",IF($F38&lt;审批参数!$B$7,"逾期 "&amp;(审批参数!$B$7-$F38)&amp;" 天",IF($F38&lt;=审批参数!$B$7+审批参数!$B$13,"即将到期 "&amp;($F38-审批参数!$B$7)&amp;" 天","未到期")))))</f>
        <v/>
      </c>
      <c r="K38" s="24"/>
      <c r="L38" s="23"/>
      <c r="M38" s="23"/>
    </row>
    <row r="39" customFormat="false" ht="30" hidden="false" customHeight="true" outlineLevel="0" collapsed="false">
      <c r="A39" s="23"/>
      <c r="B39" s="23"/>
      <c r="C39" s="22"/>
      <c r="D39" s="23"/>
      <c r="E39" s="23"/>
      <c r="F39" s="27"/>
      <c r="G39" s="22"/>
      <c r="H39" s="27"/>
      <c r="I39" s="23"/>
      <c r="J39" s="30" t="str">
        <f aca="false">IF($A39="","",IF(OR($G39="已完成",$G39="已取消"),"—",IF(OR($F39="",$G39=""),"待补充",IF($F39&lt;审批参数!$B$7,"逾期 "&amp;(审批参数!$B$7-$F39)&amp;" 天",IF($F39&lt;=审批参数!$B$7+审批参数!$B$13,"即将到期 "&amp;($F39-审批参数!$B$7)&amp;" 天","未到期")))))</f>
        <v/>
      </c>
      <c r="K39" s="24"/>
      <c r="L39" s="23"/>
      <c r="M39" s="23"/>
    </row>
    <row r="40" customFormat="false" ht="30" hidden="false" customHeight="true" outlineLevel="0" collapsed="false">
      <c r="A40" s="23"/>
      <c r="B40" s="23"/>
      <c r="C40" s="22"/>
      <c r="D40" s="23"/>
      <c r="E40" s="23"/>
      <c r="F40" s="27"/>
      <c r="G40" s="22"/>
      <c r="H40" s="27"/>
      <c r="I40" s="23"/>
      <c r="J40" s="30" t="str">
        <f aca="false">IF($A40="","",IF(OR($G40="已完成",$G40="已取消"),"—",IF(OR($F40="",$G40=""),"待补充",IF($F40&lt;审批参数!$B$7,"逾期 "&amp;(审批参数!$B$7-$F40)&amp;" 天",IF($F40&lt;=审批参数!$B$7+审批参数!$B$13,"即将到期 "&amp;($F40-审批参数!$B$7)&amp;" 天","未到期")))))</f>
        <v/>
      </c>
      <c r="K40" s="24"/>
      <c r="L40" s="23"/>
      <c r="M40" s="23"/>
    </row>
    <row r="41" customFormat="false" ht="30" hidden="false" customHeight="true" outlineLevel="0" collapsed="false">
      <c r="A41" s="23"/>
      <c r="B41" s="23"/>
      <c r="C41" s="22"/>
      <c r="D41" s="23"/>
      <c r="E41" s="23"/>
      <c r="F41" s="27"/>
      <c r="G41" s="22"/>
      <c r="H41" s="27"/>
      <c r="I41" s="23"/>
      <c r="J41" s="30" t="str">
        <f aca="false">IF($A41="","",IF(OR($G41="已完成",$G41="已取消"),"—",IF(OR($F41="",$G41=""),"待补充",IF($F41&lt;审批参数!$B$7,"逾期 "&amp;(审批参数!$B$7-$F41)&amp;" 天",IF($F41&lt;=审批参数!$B$7+审批参数!$B$13,"即将到期 "&amp;($F41-审批参数!$B$7)&amp;" 天","未到期")))))</f>
        <v/>
      </c>
      <c r="K41" s="24"/>
      <c r="L41" s="23"/>
      <c r="M41" s="23"/>
    </row>
    <row r="42" customFormat="false" ht="30" hidden="false" customHeight="true" outlineLevel="0" collapsed="false">
      <c r="A42" s="23"/>
      <c r="B42" s="23"/>
      <c r="C42" s="22"/>
      <c r="D42" s="23"/>
      <c r="E42" s="23"/>
      <c r="F42" s="27"/>
      <c r="G42" s="22"/>
      <c r="H42" s="27"/>
      <c r="I42" s="23"/>
      <c r="J42" s="30" t="str">
        <f aca="false">IF($A42="","",IF(OR($G42="已完成",$G42="已取消"),"—",IF(OR($F42="",$G42=""),"待补充",IF($F42&lt;审批参数!$B$7,"逾期 "&amp;(审批参数!$B$7-$F42)&amp;" 天",IF($F42&lt;=审批参数!$B$7+审批参数!$B$13,"即将到期 "&amp;($F42-审批参数!$B$7)&amp;" 天","未到期")))))</f>
        <v/>
      </c>
      <c r="K42" s="24"/>
      <c r="L42" s="23"/>
      <c r="M42" s="23"/>
    </row>
    <row r="43" customFormat="false" ht="30" hidden="false" customHeight="true" outlineLevel="0" collapsed="false">
      <c r="A43" s="23"/>
      <c r="B43" s="23"/>
      <c r="C43" s="22"/>
      <c r="D43" s="23"/>
      <c r="E43" s="23"/>
      <c r="F43" s="27"/>
      <c r="G43" s="22"/>
      <c r="H43" s="27"/>
      <c r="I43" s="23"/>
      <c r="J43" s="30" t="str">
        <f aca="false">IF($A43="","",IF(OR($G43="已完成",$G43="已取消"),"—",IF(OR($F43="",$G43=""),"待补充",IF($F43&lt;审批参数!$B$7,"逾期 "&amp;(审批参数!$B$7-$F43)&amp;" 天",IF($F43&lt;=审批参数!$B$7+审批参数!$B$13,"即将到期 "&amp;($F43-审批参数!$B$7)&amp;" 天","未到期")))))</f>
        <v/>
      </c>
      <c r="K43" s="24"/>
      <c r="L43" s="23"/>
      <c r="M43" s="23"/>
    </row>
    <row r="44" customFormat="false" ht="30" hidden="false" customHeight="true" outlineLevel="0" collapsed="false">
      <c r="A44" s="23"/>
      <c r="B44" s="23"/>
      <c r="C44" s="22"/>
      <c r="D44" s="23"/>
      <c r="E44" s="23"/>
      <c r="F44" s="27"/>
      <c r="G44" s="22"/>
      <c r="H44" s="27"/>
      <c r="I44" s="23"/>
      <c r="J44" s="30" t="str">
        <f aca="false">IF($A44="","",IF(OR($G44="已完成",$G44="已取消"),"—",IF(OR($F44="",$G44=""),"待补充",IF($F44&lt;审批参数!$B$7,"逾期 "&amp;(审批参数!$B$7-$F44)&amp;" 天",IF($F44&lt;=审批参数!$B$7+审批参数!$B$13,"即将到期 "&amp;($F44-审批参数!$B$7)&amp;" 天","未到期")))))</f>
        <v/>
      </c>
      <c r="K44" s="24"/>
      <c r="L44" s="23"/>
      <c r="M44" s="23"/>
    </row>
    <row r="45" customFormat="false" ht="30" hidden="false" customHeight="true" outlineLevel="0" collapsed="false">
      <c r="A45" s="23"/>
      <c r="B45" s="23"/>
      <c r="C45" s="22"/>
      <c r="D45" s="23"/>
      <c r="E45" s="23"/>
      <c r="F45" s="27"/>
      <c r="G45" s="22"/>
      <c r="H45" s="27"/>
      <c r="I45" s="23"/>
      <c r="J45" s="30" t="str">
        <f aca="false">IF($A45="","",IF(OR($G45="已完成",$G45="已取消"),"—",IF(OR($F45="",$G45=""),"待补充",IF($F45&lt;审批参数!$B$7,"逾期 "&amp;(审批参数!$B$7-$F45)&amp;" 天",IF($F45&lt;=审批参数!$B$7+审批参数!$B$13,"即将到期 "&amp;($F45-审批参数!$B$7)&amp;" 天","未到期")))))</f>
        <v/>
      </c>
      <c r="K45" s="24"/>
      <c r="L45" s="23"/>
      <c r="M45" s="23"/>
    </row>
    <row r="46" customFormat="false" ht="30" hidden="false" customHeight="true" outlineLevel="0" collapsed="false">
      <c r="A46" s="23"/>
      <c r="B46" s="23"/>
      <c r="C46" s="22"/>
      <c r="D46" s="23"/>
      <c r="E46" s="23"/>
      <c r="F46" s="27"/>
      <c r="G46" s="22"/>
      <c r="H46" s="27"/>
      <c r="I46" s="23"/>
      <c r="J46" s="30" t="str">
        <f aca="false">IF($A46="","",IF(OR($G46="已完成",$G46="已取消"),"—",IF(OR($F46="",$G46=""),"待补充",IF($F46&lt;审批参数!$B$7,"逾期 "&amp;(审批参数!$B$7-$F46)&amp;" 天",IF($F46&lt;=审批参数!$B$7+审批参数!$B$13,"即将到期 "&amp;($F46-审批参数!$B$7)&amp;" 天","未到期")))))</f>
        <v/>
      </c>
      <c r="K46" s="24"/>
      <c r="L46" s="23"/>
      <c r="M46" s="23"/>
    </row>
    <row r="47" customFormat="false" ht="30" hidden="false" customHeight="true" outlineLevel="0" collapsed="false">
      <c r="A47" s="23"/>
      <c r="B47" s="23"/>
      <c r="C47" s="22"/>
      <c r="D47" s="23"/>
      <c r="E47" s="23"/>
      <c r="F47" s="27"/>
      <c r="G47" s="22"/>
      <c r="H47" s="27"/>
      <c r="I47" s="23"/>
      <c r="J47" s="30" t="str">
        <f aca="false">IF($A47="","",IF(OR($G47="已完成",$G47="已取消"),"—",IF(OR($F47="",$G47=""),"待补充",IF($F47&lt;审批参数!$B$7,"逾期 "&amp;(审批参数!$B$7-$F47)&amp;" 天",IF($F47&lt;=审批参数!$B$7+审批参数!$B$13,"即将到期 "&amp;($F47-审批参数!$B$7)&amp;" 天","未到期")))))</f>
        <v/>
      </c>
      <c r="K47" s="24"/>
      <c r="L47" s="23"/>
      <c r="M47" s="23"/>
    </row>
    <row r="48" customFormat="false" ht="30" hidden="false" customHeight="true" outlineLevel="0" collapsed="false">
      <c r="A48" s="23"/>
      <c r="B48" s="23"/>
      <c r="C48" s="22"/>
      <c r="D48" s="23"/>
      <c r="E48" s="23"/>
      <c r="F48" s="27"/>
      <c r="G48" s="22"/>
      <c r="H48" s="27"/>
      <c r="I48" s="23"/>
      <c r="J48" s="30" t="str">
        <f aca="false">IF($A48="","",IF(OR($G48="已完成",$G48="已取消"),"—",IF(OR($F48="",$G48=""),"待补充",IF($F48&lt;审批参数!$B$7,"逾期 "&amp;(审批参数!$B$7-$F48)&amp;" 天",IF($F48&lt;=审批参数!$B$7+审批参数!$B$13,"即将到期 "&amp;($F48-审批参数!$B$7)&amp;" 天","未到期")))))</f>
        <v/>
      </c>
      <c r="K48" s="24"/>
      <c r="L48" s="23"/>
      <c r="M48" s="23"/>
    </row>
    <row r="49" customFormat="false" ht="30" hidden="false" customHeight="true" outlineLevel="0" collapsed="false">
      <c r="A49" s="23"/>
      <c r="B49" s="23"/>
      <c r="C49" s="22"/>
      <c r="D49" s="23"/>
      <c r="E49" s="23"/>
      <c r="F49" s="27"/>
      <c r="G49" s="22"/>
      <c r="H49" s="27"/>
      <c r="I49" s="23"/>
      <c r="J49" s="30" t="str">
        <f aca="false">IF($A49="","",IF(OR($G49="已完成",$G49="已取消"),"—",IF(OR($F49="",$G49=""),"待补充",IF($F49&lt;审批参数!$B$7,"逾期 "&amp;(审批参数!$B$7-$F49)&amp;" 天",IF($F49&lt;=审批参数!$B$7+审批参数!$B$13,"即将到期 "&amp;($F49-审批参数!$B$7)&amp;" 天","未到期")))))</f>
        <v/>
      </c>
      <c r="K49" s="24"/>
      <c r="L49" s="23"/>
      <c r="M49" s="23"/>
    </row>
    <row r="50" customFormat="false" ht="30" hidden="false" customHeight="true" outlineLevel="0" collapsed="false">
      <c r="A50" s="23"/>
      <c r="B50" s="23"/>
      <c r="C50" s="22"/>
      <c r="D50" s="23"/>
      <c r="E50" s="23"/>
      <c r="F50" s="27"/>
      <c r="G50" s="22"/>
      <c r="H50" s="27"/>
      <c r="I50" s="23"/>
      <c r="J50" s="30" t="str">
        <f aca="false">IF($A50="","",IF(OR($G50="已完成",$G50="已取消"),"—",IF(OR($F50="",$G50=""),"待补充",IF($F50&lt;审批参数!$B$7,"逾期 "&amp;(审批参数!$B$7-$F50)&amp;" 天",IF($F50&lt;=审批参数!$B$7+审批参数!$B$13,"即将到期 "&amp;($F50-审批参数!$B$7)&amp;" 天","未到期")))))</f>
        <v/>
      </c>
      <c r="K50" s="24"/>
      <c r="L50" s="23"/>
      <c r="M50" s="23"/>
    </row>
    <row r="51" customFormat="false" ht="30" hidden="false" customHeight="true" outlineLevel="0" collapsed="false">
      <c r="A51" s="23"/>
      <c r="B51" s="23"/>
      <c r="C51" s="22"/>
      <c r="D51" s="23"/>
      <c r="E51" s="23"/>
      <c r="F51" s="27"/>
      <c r="G51" s="22"/>
      <c r="H51" s="27"/>
      <c r="I51" s="23"/>
      <c r="J51" s="30" t="str">
        <f aca="false">IF($A51="","",IF(OR($G51="已完成",$G51="已取消"),"—",IF(OR($F51="",$G51=""),"待补充",IF($F51&lt;审批参数!$B$7,"逾期 "&amp;(审批参数!$B$7-$F51)&amp;" 天",IF($F51&lt;=审批参数!$B$7+审批参数!$B$13,"即将到期 "&amp;($F51-审批参数!$B$7)&amp;" 天","未到期")))))</f>
        <v/>
      </c>
      <c r="K51" s="24"/>
      <c r="L51" s="23"/>
      <c r="M51" s="23"/>
    </row>
    <row r="52" customFormat="false" ht="30" hidden="false" customHeight="true" outlineLevel="0" collapsed="false">
      <c r="A52" s="23"/>
      <c r="B52" s="23"/>
      <c r="C52" s="22"/>
      <c r="D52" s="23"/>
      <c r="E52" s="23"/>
      <c r="F52" s="27"/>
      <c r="G52" s="22"/>
      <c r="H52" s="27"/>
      <c r="I52" s="23"/>
      <c r="J52" s="30" t="str">
        <f aca="false">IF($A52="","",IF(OR($G52="已完成",$G52="已取消"),"—",IF(OR($F52="",$G52=""),"待补充",IF($F52&lt;审批参数!$B$7,"逾期 "&amp;(审批参数!$B$7-$F52)&amp;" 天",IF($F52&lt;=审批参数!$B$7+审批参数!$B$13,"即将到期 "&amp;($F52-审批参数!$B$7)&amp;" 天","未到期")))))</f>
        <v/>
      </c>
      <c r="K52" s="24"/>
      <c r="L52" s="23"/>
      <c r="M52" s="23"/>
    </row>
    <row r="53" customFormat="false" ht="30" hidden="false" customHeight="true" outlineLevel="0" collapsed="false">
      <c r="A53" s="23"/>
      <c r="B53" s="23"/>
      <c r="C53" s="22"/>
      <c r="D53" s="23"/>
      <c r="E53" s="23"/>
      <c r="F53" s="27"/>
      <c r="G53" s="22"/>
      <c r="H53" s="27"/>
      <c r="I53" s="23"/>
      <c r="J53" s="30" t="str">
        <f aca="false">IF($A53="","",IF(OR($G53="已完成",$G53="已取消"),"—",IF(OR($F53="",$G53=""),"待补充",IF($F53&lt;审批参数!$B$7,"逾期 "&amp;(审批参数!$B$7-$F53)&amp;" 天",IF($F53&lt;=审批参数!$B$7+审批参数!$B$13,"即将到期 "&amp;($F53-审批参数!$B$7)&amp;" 天","未到期")))))</f>
        <v/>
      </c>
      <c r="K53" s="24"/>
      <c r="L53" s="23"/>
      <c r="M53" s="23"/>
    </row>
    <row r="54" customFormat="false" ht="30" hidden="false" customHeight="true" outlineLevel="0" collapsed="false">
      <c r="A54" s="23"/>
      <c r="B54" s="23"/>
      <c r="C54" s="22"/>
      <c r="D54" s="23"/>
      <c r="E54" s="23"/>
      <c r="F54" s="27"/>
      <c r="G54" s="22"/>
      <c r="H54" s="27"/>
      <c r="I54" s="23"/>
      <c r="J54" s="30" t="str">
        <f aca="false">IF($A54="","",IF(OR($G54="已完成",$G54="已取消"),"—",IF(OR($F54="",$G54=""),"待补充",IF($F54&lt;审批参数!$B$7,"逾期 "&amp;(审批参数!$B$7-$F54)&amp;" 天",IF($F54&lt;=审批参数!$B$7+审批参数!$B$13,"即将到期 "&amp;($F54-审批参数!$B$7)&amp;" 天","未到期")))))</f>
        <v/>
      </c>
      <c r="K54" s="24"/>
      <c r="L54" s="23"/>
      <c r="M54" s="23"/>
    </row>
    <row r="55" customFormat="false" ht="30" hidden="false" customHeight="true" outlineLevel="0" collapsed="false">
      <c r="A55" s="23"/>
      <c r="B55" s="23"/>
      <c r="C55" s="22"/>
      <c r="D55" s="23"/>
      <c r="E55" s="23"/>
      <c r="F55" s="27"/>
      <c r="G55" s="22"/>
      <c r="H55" s="27"/>
      <c r="I55" s="23"/>
      <c r="J55" s="30" t="str">
        <f aca="false">IF($A55="","",IF(OR($G55="已完成",$G55="已取消"),"—",IF(OR($F55="",$G55=""),"待补充",IF($F55&lt;审批参数!$B$7,"逾期 "&amp;(审批参数!$B$7-$F55)&amp;" 天",IF($F55&lt;=审批参数!$B$7+审批参数!$B$13,"即将到期 "&amp;($F55-审批参数!$B$7)&amp;" 天","未到期")))))</f>
        <v/>
      </c>
      <c r="K55" s="24"/>
      <c r="L55" s="23"/>
      <c r="M55" s="23"/>
    </row>
    <row r="56" customFormat="false" ht="30" hidden="false" customHeight="true" outlineLevel="0" collapsed="false">
      <c r="A56" s="23"/>
      <c r="B56" s="23"/>
      <c r="C56" s="22"/>
      <c r="D56" s="23"/>
      <c r="E56" s="23"/>
      <c r="F56" s="27"/>
      <c r="G56" s="22"/>
      <c r="H56" s="27"/>
      <c r="I56" s="23"/>
      <c r="J56" s="30" t="str">
        <f aca="false">IF($A56="","",IF(OR($G56="已完成",$G56="已取消"),"—",IF(OR($F56="",$G56=""),"待补充",IF($F56&lt;审批参数!$B$7,"逾期 "&amp;(审批参数!$B$7-$F56)&amp;" 天",IF($F56&lt;=审批参数!$B$7+审批参数!$B$13,"即将到期 "&amp;($F56-审批参数!$B$7)&amp;" 天","未到期")))))</f>
        <v/>
      </c>
      <c r="K56" s="24"/>
      <c r="L56" s="23"/>
      <c r="M56" s="23"/>
    </row>
    <row r="57" customFormat="false" ht="30" hidden="false" customHeight="true" outlineLevel="0" collapsed="false">
      <c r="A57" s="23"/>
      <c r="B57" s="23"/>
      <c r="C57" s="22"/>
      <c r="D57" s="23"/>
      <c r="E57" s="23"/>
      <c r="F57" s="27"/>
      <c r="G57" s="22"/>
      <c r="H57" s="27"/>
      <c r="I57" s="23"/>
      <c r="J57" s="30" t="str">
        <f aca="false">IF($A57="","",IF(OR($G57="已完成",$G57="已取消"),"—",IF(OR($F57="",$G57=""),"待补充",IF($F57&lt;审批参数!$B$7,"逾期 "&amp;(审批参数!$B$7-$F57)&amp;" 天",IF($F57&lt;=审批参数!$B$7+审批参数!$B$13,"即将到期 "&amp;($F57-审批参数!$B$7)&amp;" 天","未到期")))))</f>
        <v/>
      </c>
      <c r="K57" s="24"/>
      <c r="L57" s="23"/>
      <c r="M57" s="23"/>
    </row>
    <row r="58" customFormat="false" ht="30" hidden="false" customHeight="true" outlineLevel="0" collapsed="false">
      <c r="A58" s="23"/>
      <c r="B58" s="23"/>
      <c r="C58" s="22"/>
      <c r="D58" s="23"/>
      <c r="E58" s="23"/>
      <c r="F58" s="27"/>
      <c r="G58" s="22"/>
      <c r="H58" s="27"/>
      <c r="I58" s="23"/>
      <c r="J58" s="30" t="str">
        <f aca="false">IF($A58="","",IF(OR($G58="已完成",$G58="已取消"),"—",IF(OR($F58="",$G58=""),"待补充",IF($F58&lt;审批参数!$B$7,"逾期 "&amp;(审批参数!$B$7-$F58)&amp;" 天",IF($F58&lt;=审批参数!$B$7+审批参数!$B$13,"即将到期 "&amp;($F58-审批参数!$B$7)&amp;" 天","未到期")))))</f>
        <v/>
      </c>
      <c r="K58" s="24"/>
      <c r="L58" s="23"/>
      <c r="M58" s="23"/>
    </row>
    <row r="59" customFormat="false" ht="30" hidden="false" customHeight="true" outlineLevel="0" collapsed="false">
      <c r="A59" s="23"/>
      <c r="B59" s="23"/>
      <c r="C59" s="22"/>
      <c r="D59" s="23"/>
      <c r="E59" s="23"/>
      <c r="F59" s="27"/>
      <c r="G59" s="22"/>
      <c r="H59" s="27"/>
      <c r="I59" s="23"/>
      <c r="J59" s="30" t="str">
        <f aca="false">IF($A59="","",IF(OR($G59="已完成",$G59="已取消"),"—",IF(OR($F59="",$G59=""),"待补充",IF($F59&lt;审批参数!$B$7,"逾期 "&amp;(审批参数!$B$7-$F59)&amp;" 天",IF($F59&lt;=审批参数!$B$7+审批参数!$B$13,"即将到期 "&amp;($F59-审批参数!$B$7)&amp;" 天","未到期")))))</f>
        <v/>
      </c>
      <c r="K59" s="24"/>
      <c r="L59" s="23"/>
      <c r="M59" s="23"/>
    </row>
    <row r="60" customFormat="false" ht="30" hidden="false" customHeight="true" outlineLevel="0" collapsed="false">
      <c r="A60" s="23"/>
      <c r="B60" s="23"/>
      <c r="C60" s="22"/>
      <c r="D60" s="23"/>
      <c r="E60" s="23"/>
      <c r="F60" s="27"/>
      <c r="G60" s="22"/>
      <c r="H60" s="27"/>
      <c r="I60" s="23"/>
      <c r="J60" s="30" t="str">
        <f aca="false">IF($A60="","",IF(OR($G60="已完成",$G60="已取消"),"—",IF(OR($F60="",$G60=""),"待补充",IF($F60&lt;审批参数!$B$7,"逾期 "&amp;(审批参数!$B$7-$F60)&amp;" 天",IF($F60&lt;=审批参数!$B$7+审批参数!$B$13,"即将到期 "&amp;($F60-审批参数!$B$7)&amp;" 天","未到期")))))</f>
        <v/>
      </c>
      <c r="K60" s="24"/>
      <c r="L60" s="23"/>
      <c r="M60" s="23"/>
    </row>
  </sheetData>
  <autoFilter ref="A4:M60"/>
  <mergeCells count="2">
    <mergeCell ref="A1:M1"/>
    <mergeCell ref="A2:M2"/>
  </mergeCells>
  <conditionalFormatting sqref="J5:J60">
    <cfRule type="expression" priority="2" aboveAverage="0" equalAverage="0" bottom="0" percent="0" rank="0" text="" dxfId="5">
      <formula>LEFT($J5,2)="逾期"</formula>
    </cfRule>
    <cfRule type="expression" priority="3" aboveAverage="0" equalAverage="0" bottom="0" percent="0" rank="0" text="" dxfId="6">
      <formula>LEFT($J5,3)="即将到"</formula>
    </cfRule>
    <cfRule type="expression" priority="4" aboveAverage="0" equalAverage="0" bottom="0" percent="0" rank="0" text="" dxfId="6">
      <formula>LEFT($J5,2)="待补"</formula>
    </cfRule>
  </conditionalFormatting>
  <dataValidations count="2">
    <dataValidation allowBlank="true" error="请从下拉列表选择" errorStyle="stop" errorTitle="输入不符合口径" operator="between" showDropDown="false" showErrorMessage="false" showInputMessage="false" sqref="G5:G60" type="list">
      <formula1>"待开始,进行中,待完成,已完成,已取消"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C5:C60" type="list">
      <formula1>"签署归档,开通验收,交付,验收,付款,披露管理,权限管理,保密期限,返还销毁,SLA,续约通知,数据导出,过渡访问,删除,费用结算,结项归档,其他"</formula1>
      <formula2>0</formula2>
    </dataValidation>
  </dataValidations>
  <printOptions headings="false" gridLines="false" gridLinesSet="true" horizontalCentered="false" verticalCentered="false"/>
  <pageMargins left="0.3" right="0.3" top="0.5" bottom="0.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法务OPC · M01 合同审批台账 v1.0 · 模拟模板 · &amp;A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30"/>
    <col collapsed="false" customWidth="true" hidden="false" outlineLevel="0" max="4" min="4" style="1" width="34"/>
    <col collapsed="false" customWidth="true" hidden="false" outlineLevel="0" max="6" min="5" style="1" width="20"/>
  </cols>
  <sheetData>
    <row r="1" customFormat="false" ht="30" hidden="false" customHeight="true" outlineLevel="0" collapsed="false">
      <c r="A1" s="2" t="s">
        <v>471</v>
      </c>
      <c r="B1" s="2"/>
      <c r="C1" s="2"/>
      <c r="D1" s="2"/>
      <c r="E1" s="2"/>
      <c r="F1" s="2"/>
    </row>
    <row r="2" customFormat="false" ht="30" hidden="false" customHeight="true" outlineLevel="0" collapsed="false">
      <c r="A2" s="3" t="s">
        <v>472</v>
      </c>
      <c r="B2" s="3"/>
      <c r="C2" s="3"/>
      <c r="D2" s="3"/>
      <c r="E2" s="3"/>
      <c r="F2" s="3"/>
    </row>
    <row r="4" customFormat="false" ht="21" hidden="false" customHeight="true" outlineLevel="0" collapsed="false">
      <c r="A4" s="4" t="s">
        <v>473</v>
      </c>
      <c r="B4" s="4"/>
      <c r="C4" s="4"/>
      <c r="D4" s="4"/>
      <c r="E4" s="4"/>
      <c r="F4" s="4"/>
    </row>
    <row r="5" customFormat="false" ht="30" hidden="false" customHeight="true" outlineLevel="0" collapsed="false">
      <c r="A5" s="6" t="s">
        <v>474</v>
      </c>
      <c r="B5" s="34" t="s">
        <v>195</v>
      </c>
      <c r="C5" s="34" t="s">
        <v>213</v>
      </c>
      <c r="D5" s="34" t="s">
        <v>225</v>
      </c>
      <c r="E5" s="6" t="s">
        <v>475</v>
      </c>
      <c r="F5" s="6" t="s">
        <v>67</v>
      </c>
    </row>
    <row r="6" customFormat="false" ht="33.75" hidden="false" customHeight="true" outlineLevel="0" collapsed="false">
      <c r="A6" s="35" t="s">
        <v>161</v>
      </c>
      <c r="B6" s="18" t="str">
        <f aca="false">合同台账!A5</f>
        <v>SIM-NDA-001</v>
      </c>
      <c r="C6" s="18" t="str">
        <f aca="false">合同台账!A6</f>
        <v>SIM-SVC-001</v>
      </c>
      <c r="D6" s="18" t="str">
        <f aca="false">合同台账!A7</f>
        <v>SIM-SAAS-001</v>
      </c>
      <c r="E6" s="18" t="s">
        <v>18</v>
      </c>
      <c r="F6" s="18" t="s">
        <v>476</v>
      </c>
    </row>
    <row r="7" customFormat="false" ht="33.75" hidden="false" customHeight="true" outlineLevel="0" collapsed="false">
      <c r="A7" s="35" t="s">
        <v>162</v>
      </c>
      <c r="B7" s="18" t="str">
        <f aca="false">合同台账!B5</f>
        <v>SIM-PRJ-NDA-001</v>
      </c>
      <c r="C7" s="18" t="str">
        <f aca="false">合同台账!B6</f>
        <v>SIM-PRJ-SVC-001</v>
      </c>
      <c r="D7" s="18" t="str">
        <f aca="false">合同台账!B7</f>
        <v>SIM-PRJ-SAAS-001</v>
      </c>
      <c r="E7" s="18" t="s">
        <v>18</v>
      </c>
      <c r="F7" s="18"/>
    </row>
    <row r="8" customFormat="false" ht="33.75" hidden="false" customHeight="true" outlineLevel="0" collapsed="false">
      <c r="A8" s="35" t="s">
        <v>477</v>
      </c>
      <c r="B8" s="18" t="str">
        <f aca="false">合同台账!F5&amp;"；"&amp;合同台账!E5</f>
        <v>NDA/保密；双向披露/接收</v>
      </c>
      <c r="C8" s="18" t="str">
        <f aca="false">合同台账!F6&amp;"；"&amp;合同台账!E6</f>
        <v>服务采购；采购方/甲方</v>
      </c>
      <c r="D8" s="18" t="str">
        <f aca="false">合同台账!F7&amp;"；"&amp;合同台账!E7</f>
        <v>SaaS采购；采购方/客户</v>
      </c>
      <c r="E8" s="18" t="s">
        <v>18</v>
      </c>
      <c r="F8" s="18"/>
    </row>
    <row r="9" customFormat="false" ht="33.75" hidden="false" customHeight="true" outlineLevel="0" collapsed="false">
      <c r="A9" s="35" t="s">
        <v>478</v>
      </c>
      <c r="B9" s="18" t="str">
        <f aca="false">合同台账!H5&amp;" / "&amp;合同台账!J5</f>
        <v>不适用 / 不适用</v>
      </c>
      <c r="C9" s="18" t="str">
        <f aca="false">合同台账!H6&amp;" / "&amp;TEXT(合同台账!J6,"#,##0.00")</f>
        <v>确定 / 120,000.00</v>
      </c>
      <c r="D9" s="18" t="str">
        <f aca="false">合同台账!H7&amp;" / "&amp;TEXT(合同台账!J7,"#,##0.00")</f>
        <v>确定 / 96,000.00</v>
      </c>
      <c r="E9" s="18" t="s">
        <v>479</v>
      </c>
      <c r="F9" s="21" t="s">
        <v>480</v>
      </c>
    </row>
    <row r="10" customFormat="false" ht="33.75" hidden="false" customHeight="true" outlineLevel="0" collapsed="false">
      <c r="A10" s="35" t="s">
        <v>481</v>
      </c>
      <c r="B10" s="18" t="str">
        <f aca="false">合同台账!L5&amp;" 个月 / 不适用"</f>
        <v>3 个月 / 不适用</v>
      </c>
      <c r="C10" s="18" t="str">
        <f aca="false">合同台账!L6&amp;" 个月 / "&amp;TEXT(合同台账!O6,"0%")</f>
        <v>3 个月 / 30%</v>
      </c>
      <c r="D10" s="18" t="str">
        <f aca="false">合同台账!L7&amp;" 个月 / "&amp;TEXT(合同台账!O7,"0%")</f>
        <v>12 个月 / 50%</v>
      </c>
      <c r="E10" s="18" t="s">
        <v>482</v>
      </c>
      <c r="F10" s="18"/>
    </row>
    <row r="11" customFormat="false" ht="33.75" hidden="false" customHeight="true" outlineLevel="0" collapsed="false">
      <c r="A11" s="35" t="s">
        <v>483</v>
      </c>
      <c r="B11" s="18" t="str">
        <f aca="false">合同台账!R5&amp;" / "&amp;合同台账!S5</f>
        <v>TPL-NDA-MUT-01 / v1.1 / v1.1</v>
      </c>
      <c r="C11" s="18" t="str">
        <f aca="false">合同台账!R6&amp;" / "&amp;合同台账!S6</f>
        <v>TPL-SVC-BUY-01 / v1.1 / v1.1</v>
      </c>
      <c r="D11" s="18" t="str">
        <f aca="false">合同台账!R7&amp;" / "&amp;合同台账!S7</f>
        <v>TPL-SAAS-BUY-01 / v1.1 / v1.1</v>
      </c>
      <c r="E11" s="18" t="s">
        <v>484</v>
      </c>
      <c r="F11" s="18"/>
    </row>
    <row r="12" customFormat="false" ht="33.75" hidden="false" customHeight="true" outlineLevel="0" collapsed="false">
      <c r="A12" s="35" t="s">
        <v>485</v>
      </c>
      <c r="B12" s="18" t="str">
        <f aca="false">合同台账!AC5&amp;"；"&amp;合同台账!AD5</f>
        <v>R2；存在最终采纳的实质偏离；</v>
      </c>
      <c r="C12" s="18" t="str">
        <f aca="false">合同台账!AC6&amp;"；"&amp;合同台账!AD6</f>
        <v>R2；金额超R1上限；</v>
      </c>
      <c r="D12" s="18" t="str">
        <f aca="false">合同台账!AC7&amp;"；"&amp;合同台账!AD7</f>
        <v>R2；存在最终采纳的实质偏离；预付款超30%；专项风险；SaaS采购（限定范围，R2）；</v>
      </c>
      <c r="E12" s="18" t="s">
        <v>486</v>
      </c>
      <c r="F12" s="18"/>
    </row>
    <row r="13" customFormat="false" ht="33.75" hidden="false" customHeight="true" outlineLevel="0" collapsed="false">
      <c r="A13" s="35" t="s">
        <v>487</v>
      </c>
      <c r="B13" s="18" t="str">
        <f aca="false">合同台账!X5&amp;" / "&amp;COUNTIFS(偏离明细!$B$5:$B$34,合同台账!A5)</f>
        <v>1 / 1</v>
      </c>
      <c r="C13" s="18" t="str">
        <f aca="false">合同台账!X6&amp;" / "&amp;COUNTIFS(偏离明细!$B$5:$B$34,合同台账!A6)</f>
        <v>0 / 1</v>
      </c>
      <c r="D13" s="18" t="str">
        <f aca="false">合同台账!X7&amp;" / "&amp;COUNTIFS(偏离明细!$B$5:$B$34,合同台账!A7)</f>
        <v>1 / 1</v>
      </c>
      <c r="E13" s="18" t="s">
        <v>488</v>
      </c>
      <c r="F13" s="18" t="s">
        <v>489</v>
      </c>
    </row>
    <row r="14" customFormat="false" ht="33.75" hidden="false" customHeight="true" outlineLevel="0" collapsed="false">
      <c r="A14" s="35" t="s">
        <v>287</v>
      </c>
      <c r="B14" s="18" t="str">
        <f aca="false">审批记录!A5</f>
        <v>APR-NDA-001</v>
      </c>
      <c r="C14" s="18" t="str">
        <f aca="false">审批记录!A6</f>
        <v>APR-SVC-001</v>
      </c>
      <c r="D14" s="18" t="str">
        <f aca="false">审批记录!A7</f>
        <v>APR-SAAS-001</v>
      </c>
      <c r="E14" s="18" t="s">
        <v>26</v>
      </c>
      <c r="F14" s="18"/>
    </row>
    <row r="15" customFormat="false" ht="33.75" hidden="false" customHeight="true" outlineLevel="0" collapsed="false">
      <c r="A15" s="35" t="s">
        <v>490</v>
      </c>
      <c r="B15" s="18" t="str">
        <f aca="false">审批记录!O5</f>
        <v>已绑定最终版本</v>
      </c>
      <c r="C15" s="18" t="str">
        <f aca="false">审批记录!O6</f>
        <v>已绑定最终版本</v>
      </c>
      <c r="D15" s="18" t="str">
        <f aca="false">审批记录!O7</f>
        <v>已绑定最终版本</v>
      </c>
      <c r="E15" s="18" t="s">
        <v>491</v>
      </c>
      <c r="F15" s="18"/>
    </row>
    <row r="16" customFormat="false" ht="33.75" hidden="false" customHeight="true" outlineLevel="0" collapsed="false">
      <c r="A16" s="35" t="s">
        <v>492</v>
      </c>
      <c r="B16" s="18" t="s">
        <v>493</v>
      </c>
      <c r="C16" s="18" t="s">
        <v>494</v>
      </c>
      <c r="D16" s="18" t="s">
        <v>493</v>
      </c>
      <c r="E16" s="18" t="s">
        <v>495</v>
      </c>
      <c r="F16" s="18" t="s">
        <v>212</v>
      </c>
    </row>
    <row r="17" customFormat="false" ht="33.75" hidden="false" customHeight="true" outlineLevel="0" collapsed="false">
      <c r="A17" s="35" t="s">
        <v>496</v>
      </c>
      <c r="B17" s="18" t="n">
        <f aca="false">COUNTIFS(履约事项!$B$5:$B$60,合同台账!A5)</f>
        <v>6</v>
      </c>
      <c r="C17" s="18" t="n">
        <f aca="false">COUNTIFS(履约事项!$B$5:$B$60,合同台账!A6)</f>
        <v>10</v>
      </c>
      <c r="D17" s="18" t="n">
        <f aca="false">COUNTIFS(履约事项!$B$5:$B$60,合同台账!A7)</f>
        <v>11</v>
      </c>
      <c r="E17" s="18" t="s">
        <v>29</v>
      </c>
      <c r="F17" s="18"/>
    </row>
    <row r="18" customFormat="false" ht="33.75" hidden="false" customHeight="true" outlineLevel="0" collapsed="false">
      <c r="A18" s="35" t="s">
        <v>497</v>
      </c>
      <c r="B18" s="18" t="str">
        <f aca="false">合同台账!T5</f>
        <v>履行中</v>
      </c>
      <c r="C18" s="18" t="str">
        <f aca="false">合同台账!T6</f>
        <v>已结项</v>
      </c>
      <c r="D18" s="18" t="str">
        <f aca="false">合同台账!T7</f>
        <v>履行中</v>
      </c>
      <c r="E18" s="18" t="s">
        <v>498</v>
      </c>
      <c r="F18" s="18" t="s">
        <v>499</v>
      </c>
    </row>
    <row r="20" customFormat="false" ht="21" hidden="false" customHeight="true" outlineLevel="0" collapsed="false">
      <c r="A20" s="4" t="s">
        <v>500</v>
      </c>
      <c r="B20" s="4"/>
      <c r="C20" s="4"/>
      <c r="D20" s="4"/>
      <c r="E20" s="4"/>
      <c r="F20" s="4"/>
    </row>
    <row r="21" customFormat="false" ht="27.75" hidden="false" customHeight="true" outlineLevel="0" collapsed="false">
      <c r="A21" s="6" t="s">
        <v>501</v>
      </c>
      <c r="B21" s="6" t="s">
        <v>502</v>
      </c>
      <c r="C21" s="6" t="s">
        <v>503</v>
      </c>
      <c r="D21" s="6" t="s">
        <v>504</v>
      </c>
      <c r="E21" s="6" t="s">
        <v>102</v>
      </c>
      <c r="F21" s="6"/>
    </row>
    <row r="22" customFormat="false" ht="27.75" hidden="false" customHeight="true" outlineLevel="0" collapsed="false">
      <c r="A22" s="8" t="s">
        <v>505</v>
      </c>
      <c r="B22" s="33" t="n">
        <f aca="false">36000+48000+36000</f>
        <v>120000</v>
      </c>
      <c r="C22" s="33" t="n">
        <v>120000</v>
      </c>
      <c r="D22" s="8" t="str">
        <f aca="false">IF(B22=C22,"通过","需复核")</f>
        <v>通过</v>
      </c>
      <c r="E22" s="10" t="s">
        <v>506</v>
      </c>
      <c r="F22" s="8"/>
    </row>
    <row r="23" customFormat="false" ht="27.75" hidden="false" customHeight="true" outlineLevel="0" collapsed="false">
      <c r="A23" s="8" t="s">
        <v>507</v>
      </c>
      <c r="B23" s="33" t="n">
        <f aca="false">合同台账!J6</f>
        <v>120000</v>
      </c>
      <c r="C23" s="33" t="n">
        <v>120000</v>
      </c>
      <c r="D23" s="8" t="str">
        <f aca="false">IF(B23=C23,"通过","需复核")</f>
        <v>通过</v>
      </c>
      <c r="E23" s="8" t="s">
        <v>508</v>
      </c>
      <c r="F23" s="8"/>
    </row>
    <row r="24" customFormat="false" ht="27.75" hidden="false" customHeight="true" outlineLevel="0" collapsed="false">
      <c r="A24" s="10" t="s">
        <v>509</v>
      </c>
      <c r="B24" s="33" t="n">
        <f aca="false">80*100*12</f>
        <v>96000</v>
      </c>
      <c r="C24" s="33" t="n">
        <v>96000</v>
      </c>
      <c r="D24" s="8" t="str">
        <f aca="false">IF(B24=C24,"通过","需复核")</f>
        <v>通过</v>
      </c>
      <c r="E24" s="10" t="s">
        <v>510</v>
      </c>
      <c r="F24" s="8"/>
    </row>
    <row r="25" customFormat="false" ht="27.75" hidden="false" customHeight="true" outlineLevel="0" collapsed="false">
      <c r="A25" s="10" t="s">
        <v>511</v>
      </c>
      <c r="B25" s="33" t="n">
        <f aca="false">48000+48000</f>
        <v>96000</v>
      </c>
      <c r="C25" s="33" t="n">
        <v>96000</v>
      </c>
      <c r="D25" s="8" t="str">
        <f aca="false">IF(B25=C25,"通过","需复核")</f>
        <v>通过</v>
      </c>
      <c r="E25" s="10" t="s">
        <v>512</v>
      </c>
      <c r="F25" s="8"/>
    </row>
    <row r="26" customFormat="false" ht="27.75" hidden="false" customHeight="true" outlineLevel="0" collapsed="false">
      <c r="A26" s="10" t="s">
        <v>513</v>
      </c>
      <c r="B26" s="33" t="n">
        <f aca="false">合同台账!J7</f>
        <v>96000</v>
      </c>
      <c r="C26" s="33" t="n">
        <v>96000</v>
      </c>
      <c r="D26" s="8" t="str">
        <f aca="false">IF(B26=C26,"通过","需复核")</f>
        <v>通过</v>
      </c>
      <c r="E26" s="8" t="s">
        <v>508</v>
      </c>
      <c r="F26" s="8"/>
    </row>
    <row r="28" customFormat="false" ht="21" hidden="false" customHeight="true" outlineLevel="0" collapsed="false">
      <c r="A28" s="4" t="s">
        <v>514</v>
      </c>
      <c r="B28" s="4"/>
      <c r="C28" s="4"/>
      <c r="D28" s="4"/>
      <c r="E28" s="4"/>
      <c r="F28" s="4"/>
    </row>
    <row r="29" customFormat="false" ht="27.75" hidden="false" customHeight="true" outlineLevel="0" collapsed="false">
      <c r="A29" s="6" t="s">
        <v>99</v>
      </c>
      <c r="B29" s="6" t="s">
        <v>100</v>
      </c>
      <c r="C29" s="6" t="s">
        <v>515</v>
      </c>
      <c r="D29" s="6" t="s">
        <v>64</v>
      </c>
      <c r="E29" s="6" t="s">
        <v>102</v>
      </c>
      <c r="F29" s="6"/>
    </row>
    <row r="30" customFormat="false" ht="27.75" hidden="false" customHeight="true" outlineLevel="0" collapsed="false">
      <c r="A30" s="8" t="s">
        <v>516</v>
      </c>
      <c r="B30" s="33" t="n">
        <v>8000</v>
      </c>
      <c r="C30" s="10" t="s">
        <v>517</v>
      </c>
      <c r="D30" s="33" t="n">
        <v>8000</v>
      </c>
      <c r="E30" s="8" t="s">
        <v>518</v>
      </c>
      <c r="F30" s="8"/>
    </row>
    <row r="31" customFormat="false" ht="27.75" hidden="false" customHeight="true" outlineLevel="0" collapsed="false">
      <c r="A31" s="8" t="s">
        <v>519</v>
      </c>
      <c r="B31" s="33" t="n">
        <v>43200</v>
      </c>
      <c r="C31" s="10" t="s">
        <v>520</v>
      </c>
      <c r="D31" s="33" t="n">
        <v>43200</v>
      </c>
      <c r="E31" s="8" t="s">
        <v>521</v>
      </c>
      <c r="F31" s="8"/>
    </row>
    <row r="32" customFormat="false" ht="27.75" hidden="false" customHeight="true" outlineLevel="0" collapsed="false">
      <c r="A32" s="8" t="s">
        <v>522</v>
      </c>
      <c r="B32" s="33" t="n">
        <v>164</v>
      </c>
      <c r="C32" s="8" t="s">
        <v>523</v>
      </c>
      <c r="D32" s="33" t="n">
        <v>164</v>
      </c>
      <c r="E32" s="8" t="s">
        <v>524</v>
      </c>
      <c r="F32" s="8"/>
    </row>
    <row r="33" customFormat="false" ht="27.75" hidden="false" customHeight="true" outlineLevel="0" collapsed="false">
      <c r="A33" s="8" t="s">
        <v>525</v>
      </c>
      <c r="B33" s="33" t="n">
        <f aca="false">(B31-B32)/B31</f>
        <v>0.996203703703704</v>
      </c>
      <c r="C33" s="10" t="s">
        <v>526</v>
      </c>
      <c r="D33" s="36" t="n">
        <v>0.9962</v>
      </c>
      <c r="E33" s="10" t="s">
        <v>527</v>
      </c>
      <c r="F33" s="8"/>
    </row>
    <row r="34" customFormat="false" ht="27.75" hidden="false" customHeight="true" outlineLevel="0" collapsed="false">
      <c r="A34" s="8" t="s">
        <v>528</v>
      </c>
      <c r="B34" s="33" t="s">
        <v>529</v>
      </c>
      <c r="C34" s="10" t="s">
        <v>530</v>
      </c>
      <c r="D34" s="36" t="n">
        <v>0.05</v>
      </c>
      <c r="E34" s="8" t="s">
        <v>531</v>
      </c>
      <c r="F34" s="8"/>
    </row>
    <row r="35" customFormat="false" ht="27.75" hidden="false" customHeight="true" outlineLevel="0" collapsed="false">
      <c r="A35" s="8" t="s">
        <v>532</v>
      </c>
      <c r="B35" s="33" t="n">
        <f aca="false">B30*B34</f>
        <v>400</v>
      </c>
      <c r="C35" s="10" t="s">
        <v>533</v>
      </c>
      <c r="D35" s="36" t="n">
        <v>400</v>
      </c>
      <c r="E35" s="8" t="s">
        <v>534</v>
      </c>
      <c r="F35" s="8"/>
    </row>
    <row r="36" customFormat="false" ht="15" hidden="false" customHeight="true" outlineLevel="0" collapsed="false">
      <c r="D36" s="37"/>
    </row>
    <row r="38" customFormat="false" ht="21" hidden="false" customHeight="true" outlineLevel="0" collapsed="false">
      <c r="A38" s="4" t="s">
        <v>535</v>
      </c>
      <c r="B38" s="4"/>
      <c r="C38" s="4"/>
      <c r="D38" s="4"/>
      <c r="E38" s="4"/>
      <c r="F38" s="4"/>
    </row>
    <row r="39" customFormat="false" ht="27.75" hidden="false" customHeight="true" outlineLevel="0" collapsed="false">
      <c r="A39" s="6" t="s">
        <v>536</v>
      </c>
      <c r="B39" s="6" t="s">
        <v>537</v>
      </c>
      <c r="C39" s="6" t="s">
        <v>538</v>
      </c>
      <c r="D39" s="6" t="s">
        <v>539</v>
      </c>
      <c r="E39" s="6" t="s">
        <v>67</v>
      </c>
      <c r="F39" s="6"/>
    </row>
    <row r="40" customFormat="false" ht="30" hidden="false" customHeight="true" outlineLevel="0" collapsed="false">
      <c r="A40" s="8" t="s">
        <v>540</v>
      </c>
      <c r="B40" s="32" t="n">
        <v>46661</v>
      </c>
      <c r="C40" s="8" t="s">
        <v>541</v>
      </c>
      <c r="D40" s="8" t="s">
        <v>542</v>
      </c>
      <c r="E40" s="8" t="s">
        <v>543</v>
      </c>
      <c r="F40" s="8"/>
    </row>
    <row r="41" customFormat="false" ht="30" hidden="false" customHeight="true" outlineLevel="0" collapsed="false">
      <c r="A41" s="8" t="s">
        <v>544</v>
      </c>
      <c r="B41" s="33" t="n">
        <v>100800</v>
      </c>
      <c r="C41" s="10" t="s">
        <v>545</v>
      </c>
      <c r="D41" s="8" t="s">
        <v>546</v>
      </c>
      <c r="E41" s="8" t="s">
        <v>547</v>
      </c>
      <c r="F41" s="8"/>
    </row>
    <row r="42" customFormat="false" ht="30" hidden="false" customHeight="true" outlineLevel="0" collapsed="false">
      <c r="A42" s="8" t="s">
        <v>548</v>
      </c>
      <c r="B42" s="8" t="s">
        <v>549</v>
      </c>
      <c r="C42" s="8" t="s">
        <v>550</v>
      </c>
      <c r="D42" s="8" t="s">
        <v>551</v>
      </c>
      <c r="E42" s="8" t="s">
        <v>552</v>
      </c>
      <c r="F42" s="8"/>
    </row>
    <row r="43" customFormat="false" ht="30" hidden="false" customHeight="true" outlineLevel="0" collapsed="false">
      <c r="A43" s="8" t="s">
        <v>553</v>
      </c>
      <c r="B43" s="10" t="s">
        <v>554</v>
      </c>
      <c r="C43" s="8" t="s">
        <v>555</v>
      </c>
      <c r="D43" s="8" t="s">
        <v>556</v>
      </c>
      <c r="E43" s="8" t="s">
        <v>557</v>
      </c>
      <c r="F43" s="8"/>
    </row>
    <row r="44" customFormat="false" ht="30" hidden="false" customHeight="true" outlineLevel="0" collapsed="false">
      <c r="A44" s="8" t="s">
        <v>457</v>
      </c>
      <c r="B44" s="10" t="s">
        <v>558</v>
      </c>
      <c r="C44" s="8" t="s">
        <v>559</v>
      </c>
      <c r="D44" s="8" t="s">
        <v>560</v>
      </c>
      <c r="E44" s="8" t="s">
        <v>557</v>
      </c>
      <c r="F44" s="8"/>
    </row>
    <row r="45" customFormat="false" ht="30" hidden="false" customHeight="true" outlineLevel="0" collapsed="false">
      <c r="A45" s="8" t="s">
        <v>561</v>
      </c>
      <c r="B45" s="8" t="s">
        <v>562</v>
      </c>
      <c r="C45" s="10" t="s">
        <v>563</v>
      </c>
      <c r="D45" s="8" t="s">
        <v>564</v>
      </c>
      <c r="E45" s="8" t="s">
        <v>565</v>
      </c>
      <c r="F45" s="8"/>
    </row>
    <row r="46" customFormat="false" ht="15" hidden="false" customHeight="true" outlineLevel="0" collapsed="false">
      <c r="A46" s="38" t="s">
        <v>566</v>
      </c>
      <c r="B46" s="1" t="n">
        <f aca="false">48000-B35</f>
        <v>47600</v>
      </c>
      <c r="C46" s="1" t="n">
        <v>47600</v>
      </c>
      <c r="D46" s="1" t="str">
        <f aca="false">IF(B46=C46,"通过","需复核")</f>
        <v>通过</v>
      </c>
    </row>
  </sheetData>
  <mergeCells count="6">
    <mergeCell ref="A1:F1"/>
    <mergeCell ref="A2:F2"/>
    <mergeCell ref="A4:F4"/>
    <mergeCell ref="A20:F20"/>
    <mergeCell ref="A28:F28"/>
    <mergeCell ref="A38:F38"/>
  </mergeCells>
  <printOptions headings="false" gridLines="false" gridLinesSet="true" horizontalCentered="false" verticalCentered="false"/>
  <pageMargins left="0.3" right="0.3" top="0.5" bottom="0.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法务OPC · M01 合同审批台账 v1.0 · 模拟模板 ·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30"/>
    <col collapsed="false" customWidth="true" hidden="false" outlineLevel="0" max="3" min="3" style="1" width="12"/>
    <col collapsed="false" customWidth="true" hidden="false" outlineLevel="0" max="4" min="4" style="1" width="14"/>
    <col collapsed="false" customWidth="true" hidden="false" outlineLevel="0" max="5" min="5" style="1" width="10"/>
    <col collapsed="false" customWidth="true" hidden="false" outlineLevel="0" max="6" min="6" style="1" width="8"/>
    <col collapsed="false" customWidth="true" hidden="false" outlineLevel="0" max="7" min="7" style="1" width="14"/>
    <col collapsed="false" customWidth="true" hidden="false" outlineLevel="0" max="8" min="8" style="1" width="8"/>
    <col collapsed="false" customWidth="true" hidden="false" outlineLevel="0" max="10" min="9" style="1" width="9"/>
    <col collapsed="false" customWidth="true" hidden="false" outlineLevel="0" max="11" min="11" style="1" width="12"/>
    <col collapsed="false" customWidth="true" hidden="false" outlineLevel="0" max="14" min="12" style="1" width="10"/>
    <col collapsed="false" customWidth="true" hidden="false" outlineLevel="0" max="15" min="15" style="1" width="11"/>
    <col collapsed="false" customWidth="true" hidden="false" outlineLevel="0" max="16" min="16" style="1" width="12"/>
    <col collapsed="false" customWidth="true" hidden="false" outlineLevel="0" max="18" min="17" style="1" width="8"/>
    <col collapsed="false" customWidth="true" hidden="false" outlineLevel="0" max="19" min="19" style="1" width="17"/>
    <col collapsed="false" customWidth="true" hidden="false" outlineLevel="0" max="21" min="20" style="1" width="10"/>
    <col collapsed="false" customWidth="true" hidden="false" outlineLevel="0" max="22" min="22" style="1" width="38"/>
    <col collapsed="false" customWidth="true" hidden="false" outlineLevel="0" max="23" min="23" style="1" width="8"/>
  </cols>
  <sheetData>
    <row r="1" customFormat="false" ht="30" hidden="false" customHeight="true" outlineLevel="0" collapsed="false">
      <c r="A1" s="2" t="s">
        <v>567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30" hidden="false" customHeight="true" outlineLevel="0" collapsed="false">
      <c r="A2" s="3" t="s">
        <v>568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customFormat="false" ht="21" hidden="false" customHeight="true" outlineLevel="0" collapsed="false">
      <c r="A4" s="39" t="s">
        <v>569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6" customFormat="false" ht="43.5" hidden="false" customHeight="true" outlineLevel="0" collapsed="false">
      <c r="A6" s="6" t="s">
        <v>570</v>
      </c>
      <c r="B6" s="6" t="s">
        <v>571</v>
      </c>
      <c r="C6" s="6" t="s">
        <v>166</v>
      </c>
      <c r="D6" s="6" t="s">
        <v>167</v>
      </c>
      <c r="E6" s="6" t="s">
        <v>168</v>
      </c>
      <c r="F6" s="6" t="s">
        <v>109</v>
      </c>
      <c r="G6" s="6" t="s">
        <v>170</v>
      </c>
      <c r="H6" s="6" t="s">
        <v>171</v>
      </c>
      <c r="I6" s="6" t="s">
        <v>174</v>
      </c>
      <c r="J6" s="6" t="s">
        <v>572</v>
      </c>
      <c r="K6" s="6" t="s">
        <v>181</v>
      </c>
      <c r="L6" s="6" t="s">
        <v>182</v>
      </c>
      <c r="M6" s="6" t="s">
        <v>573</v>
      </c>
      <c r="N6" s="6" t="s">
        <v>185</v>
      </c>
      <c r="O6" s="6" t="s">
        <v>574</v>
      </c>
      <c r="P6" s="6" t="s">
        <v>575</v>
      </c>
      <c r="Q6" s="6" t="s">
        <v>576</v>
      </c>
      <c r="R6" s="6" t="s">
        <v>577</v>
      </c>
      <c r="S6" s="6" t="s">
        <v>578</v>
      </c>
      <c r="T6" s="6" t="s">
        <v>579</v>
      </c>
      <c r="U6" s="6" t="s">
        <v>580</v>
      </c>
      <c r="V6" s="6" t="s">
        <v>102</v>
      </c>
      <c r="W6" s="6" t="s">
        <v>212</v>
      </c>
    </row>
    <row r="7" customFormat="false" ht="33.75" hidden="false" customHeight="true" outlineLevel="0" collapsed="false">
      <c r="A7" s="10" t="s">
        <v>581</v>
      </c>
      <c r="B7" s="8" t="s">
        <v>582</v>
      </c>
      <c r="C7" s="8" t="s">
        <v>217</v>
      </c>
      <c r="D7" s="33" t="n">
        <v>99999.99</v>
      </c>
      <c r="E7" s="8" t="s">
        <v>218</v>
      </c>
      <c r="F7" s="10" t="s">
        <v>108</v>
      </c>
      <c r="G7" s="33" t="n">
        <v>99999.99</v>
      </c>
      <c r="H7" s="40" t="n">
        <v>3</v>
      </c>
      <c r="I7" s="36" t="n">
        <v>0</v>
      </c>
      <c r="J7" s="40" t="n">
        <v>0</v>
      </c>
      <c r="K7" s="8" t="s">
        <v>206</v>
      </c>
      <c r="L7" s="8" t="s">
        <v>201</v>
      </c>
      <c r="M7" s="8" t="s">
        <v>207</v>
      </c>
      <c r="N7" s="8" t="s">
        <v>206</v>
      </c>
      <c r="O7" s="8" t="s">
        <v>208</v>
      </c>
      <c r="P7" s="8" t="s">
        <v>583</v>
      </c>
      <c r="Q7" s="8" t="s">
        <v>208</v>
      </c>
      <c r="R7" s="8" t="s">
        <v>207</v>
      </c>
      <c r="S7" s="31" t="str">
        <f aca="false">IF($Q7="否","待补充",IF($R7="是","错误：编号重复",IF(AND(OR($E7="确定",$E7="零金额"),OR($D7="",$D7&lt;0)),"错误：金额",IF(AND($E7="确定",$F7&lt;&gt;"CNY"),"人工判断（HOLD）：非人民币",IF($E7="未确定","人工判断（HOLD）：金额未确定",IF(AND($E7="不适用",$C7&lt;&gt;"NDA/保密"),"待补充：金额口径",IF(AND($E7="零金额",$C7="NDA/保密"),"待补充",IF($E7="零金额","人工判断（HOLD）：零金额对价",IF(AND($E7&lt;&gt;"确定",$E7&lt;&gt;"零金额",$E7&lt;&gt;"不适用"),"错误：金额口径",IF($N7&lt;&gt;"无","暂停：存在未解除事项",IF(AND($K7&lt;&gt;"无",$L7&lt;&gt;"已完成"),"暂停：专项未完成",IF($O7&lt;&gt;"是","暂停：批准条件未落实",IF(AND($P7&lt;&gt;"是",$P7&lt;&gt;"不适用（未签署）"),"暂停：签署版不一致",IF(OR($M7="是",AND(OR($E7="确定",$E7="零金额"),N($G7)&gt;审批参数!$B$10)),"R3",IF($I7&gt;审批参数!$B$14,"R3",IF(OR(AND(OR($E7="确定",$E7="零金额"),N($G7)&gt;审批参数!$B$9),$J7&gt;0,$H7&gt;审批参数!$B$12,$I7&gt;审批参数!$B$11,$K7&lt;&gt;"无",$C7="SaaS采购"),"R2","R1"))))))))))))))))</f>
        <v>R1</v>
      </c>
      <c r="T7" s="10" t="s">
        <v>76</v>
      </c>
      <c r="U7" s="30" t="str">
        <f aca="false">IF($S7="","",IF($S7=$T7,"通过","需复核"))</f>
        <v>通过</v>
      </c>
      <c r="V7" s="8" t="s">
        <v>584</v>
      </c>
      <c r="W7" s="8" t="s">
        <v>212</v>
      </c>
    </row>
    <row r="8" customFormat="false" ht="33.75" hidden="false" customHeight="true" outlineLevel="0" collapsed="false">
      <c r="A8" s="10" t="s">
        <v>585</v>
      </c>
      <c r="B8" s="8" t="s">
        <v>586</v>
      </c>
      <c r="C8" s="8" t="s">
        <v>217</v>
      </c>
      <c r="D8" s="33" t="n">
        <v>100000</v>
      </c>
      <c r="E8" s="8" t="s">
        <v>218</v>
      </c>
      <c r="F8" s="10" t="s">
        <v>108</v>
      </c>
      <c r="G8" s="33" t="n">
        <v>100000</v>
      </c>
      <c r="H8" s="40" t="n">
        <v>3</v>
      </c>
      <c r="I8" s="36" t="n">
        <v>0</v>
      </c>
      <c r="J8" s="40" t="n">
        <v>0</v>
      </c>
      <c r="K8" s="8" t="s">
        <v>206</v>
      </c>
      <c r="L8" s="8" t="s">
        <v>201</v>
      </c>
      <c r="M8" s="8" t="s">
        <v>207</v>
      </c>
      <c r="N8" s="8" t="s">
        <v>206</v>
      </c>
      <c r="O8" s="8" t="s">
        <v>208</v>
      </c>
      <c r="P8" s="8" t="s">
        <v>583</v>
      </c>
      <c r="Q8" s="8" t="s">
        <v>208</v>
      </c>
      <c r="R8" s="8" t="s">
        <v>207</v>
      </c>
      <c r="S8" s="31" t="str">
        <f aca="false">IF($Q8="否","待补充",IF($R8="是","错误：编号重复",IF(AND(OR($E8="确定",$E8="零金额"),OR($D8="",$D8&lt;0)),"错误：金额",IF(AND($E8="确定",$F8&lt;&gt;"CNY"),"人工判断（HOLD）：非人民币",IF($E8="未确定","人工判断（HOLD）：金额未确定",IF(AND($E8="不适用",$C8&lt;&gt;"NDA/保密"),"待补充：金额口径",IF(AND($E8="零金额",$C8="NDA/保密"),"待补充",IF($E8="零金额","人工判断（HOLD）：零金额对价",IF(AND($E8&lt;&gt;"确定",$E8&lt;&gt;"零金额",$E8&lt;&gt;"不适用"),"错误：金额口径",IF($N8&lt;&gt;"无","暂停：存在未解除事项",IF(AND($K8&lt;&gt;"无",$L8&lt;&gt;"已完成"),"暂停：专项未完成",IF($O8&lt;&gt;"是","暂停：批准条件未落实",IF(AND($P8&lt;&gt;"是",$P8&lt;&gt;"不适用（未签署）"),"暂停：签署版不一致",IF(OR($M8="是",AND(OR($E8="确定",$E8="零金额"),N($G8)&gt;审批参数!$B$10)),"R3",IF($I8&gt;审批参数!$B$14,"R3",IF(OR(AND(OR($E8="确定",$E8="零金额"),N($G8)&gt;审批参数!$B$9),$J8&gt;0,$H8&gt;审批参数!$B$12,$I8&gt;审批参数!$B$11,$K8&lt;&gt;"无",$C8="SaaS采购"),"R2","R1"))))))))))))))))</f>
        <v>R1</v>
      </c>
      <c r="T8" s="10" t="s">
        <v>76</v>
      </c>
      <c r="U8" s="30" t="str">
        <f aca="false">IF($S8="","",IF($S8=$T8,"通过","需复核"))</f>
        <v>通过</v>
      </c>
      <c r="V8" s="8" t="s">
        <v>587</v>
      </c>
      <c r="W8" s="8" t="s">
        <v>212</v>
      </c>
    </row>
    <row r="9" customFormat="false" ht="33.75" hidden="false" customHeight="true" outlineLevel="0" collapsed="false">
      <c r="A9" s="10" t="s">
        <v>588</v>
      </c>
      <c r="B9" s="8" t="s">
        <v>589</v>
      </c>
      <c r="C9" s="8" t="s">
        <v>217</v>
      </c>
      <c r="D9" s="33" t="n">
        <v>100000.01</v>
      </c>
      <c r="E9" s="8" t="s">
        <v>218</v>
      </c>
      <c r="F9" s="10" t="s">
        <v>108</v>
      </c>
      <c r="G9" s="33" t="n">
        <v>100000.01</v>
      </c>
      <c r="H9" s="40" t="n">
        <v>3</v>
      </c>
      <c r="I9" s="36" t="n">
        <v>0</v>
      </c>
      <c r="J9" s="40" t="n">
        <v>0</v>
      </c>
      <c r="K9" s="8" t="s">
        <v>206</v>
      </c>
      <c r="L9" s="8" t="s">
        <v>201</v>
      </c>
      <c r="M9" s="8" t="s">
        <v>207</v>
      </c>
      <c r="N9" s="8" t="s">
        <v>206</v>
      </c>
      <c r="O9" s="8" t="s">
        <v>208</v>
      </c>
      <c r="P9" s="8" t="s">
        <v>583</v>
      </c>
      <c r="Q9" s="8" t="s">
        <v>208</v>
      </c>
      <c r="R9" s="8" t="s">
        <v>207</v>
      </c>
      <c r="S9" s="31" t="str">
        <f aca="false">IF($Q9="否","待补充",IF($R9="是","错误：编号重复",IF(AND(OR($E9="确定",$E9="零金额"),OR($D9="",$D9&lt;0)),"错误：金额",IF(AND($E9="确定",$F9&lt;&gt;"CNY"),"人工判断（HOLD）：非人民币",IF($E9="未确定","人工判断（HOLD）：金额未确定",IF(AND($E9="不适用",$C9&lt;&gt;"NDA/保密"),"待补充：金额口径",IF(AND($E9="零金额",$C9="NDA/保密"),"待补充",IF($E9="零金额","人工判断（HOLD）：零金额对价",IF(AND($E9&lt;&gt;"确定",$E9&lt;&gt;"零金额",$E9&lt;&gt;"不适用"),"错误：金额口径",IF($N9&lt;&gt;"无","暂停：存在未解除事项",IF(AND($K9&lt;&gt;"无",$L9&lt;&gt;"已完成"),"暂停：专项未完成",IF($O9&lt;&gt;"是","暂停：批准条件未落实",IF(AND($P9&lt;&gt;"是",$P9&lt;&gt;"不适用（未签署）"),"暂停：签署版不一致",IF(OR($M9="是",AND(OR($E9="确定",$E9="零金额"),N($G9)&gt;审批参数!$B$10)),"R3",IF($I9&gt;审批参数!$B$14,"R3",IF(OR(AND(OR($E9="确定",$E9="零金额"),N($G9)&gt;审批参数!$B$9),$J9&gt;0,$H9&gt;审批参数!$B$12,$I9&gt;审批参数!$B$11,$K9&lt;&gt;"无",$C9="SaaS采购"),"R2","R1"))))))))))))))))</f>
        <v>R2</v>
      </c>
      <c r="T9" s="10" t="s">
        <v>80</v>
      </c>
      <c r="U9" s="30" t="str">
        <f aca="false">IF($S9="","",IF($S9=$T9,"通过","需复核"))</f>
        <v>通过</v>
      </c>
      <c r="V9" s="8" t="s">
        <v>590</v>
      </c>
      <c r="W9" s="8" t="s">
        <v>212</v>
      </c>
    </row>
    <row r="10" customFormat="false" ht="33.75" hidden="false" customHeight="true" outlineLevel="0" collapsed="false">
      <c r="A10" s="10" t="s">
        <v>591</v>
      </c>
      <c r="B10" s="8" t="s">
        <v>592</v>
      </c>
      <c r="C10" s="8" t="s">
        <v>217</v>
      </c>
      <c r="D10" s="33" t="n">
        <v>500000</v>
      </c>
      <c r="E10" s="8" t="s">
        <v>218</v>
      </c>
      <c r="F10" s="10" t="s">
        <v>108</v>
      </c>
      <c r="G10" s="33" t="n">
        <v>500000</v>
      </c>
      <c r="H10" s="40" t="n">
        <v>3</v>
      </c>
      <c r="I10" s="36" t="n">
        <v>0</v>
      </c>
      <c r="J10" s="40" t="n">
        <v>0</v>
      </c>
      <c r="K10" s="8" t="s">
        <v>206</v>
      </c>
      <c r="L10" s="8" t="s">
        <v>201</v>
      </c>
      <c r="M10" s="8" t="s">
        <v>207</v>
      </c>
      <c r="N10" s="8" t="s">
        <v>206</v>
      </c>
      <c r="O10" s="8" t="s">
        <v>208</v>
      </c>
      <c r="P10" s="8" t="s">
        <v>583</v>
      </c>
      <c r="Q10" s="8" t="s">
        <v>208</v>
      </c>
      <c r="R10" s="8" t="s">
        <v>207</v>
      </c>
      <c r="S10" s="31" t="str">
        <f aca="false">IF($Q10="否","待补充",IF($R10="是","错误：编号重复",IF(AND(OR($E10="确定",$E10="零金额"),OR($D10="",$D10&lt;0)),"错误：金额",IF(AND($E10="确定",$F10&lt;&gt;"CNY"),"人工判断（HOLD）：非人民币",IF($E10="未确定","人工判断（HOLD）：金额未确定",IF(AND($E10="不适用",$C10&lt;&gt;"NDA/保密"),"待补充：金额口径",IF(AND($E10="零金额",$C10="NDA/保密"),"待补充",IF($E10="零金额","人工判断（HOLD）：零金额对价",IF(AND($E10&lt;&gt;"确定",$E10&lt;&gt;"零金额",$E10&lt;&gt;"不适用"),"错误：金额口径",IF($N10&lt;&gt;"无","暂停：存在未解除事项",IF(AND($K10&lt;&gt;"无",$L10&lt;&gt;"已完成"),"暂停：专项未完成",IF($O10&lt;&gt;"是","暂停：批准条件未落实",IF(AND($P10&lt;&gt;"是",$P10&lt;&gt;"不适用（未签署）"),"暂停：签署版不一致",IF(OR($M10="是",AND(OR($E10="确定",$E10="零金额"),N($G10)&gt;审批参数!$B$10)),"R3",IF($I10&gt;审批参数!$B$14,"R3",IF(OR(AND(OR($E10="确定",$E10="零金额"),N($G10)&gt;审批参数!$B$9),$J10&gt;0,$H10&gt;审批参数!$B$12,$I10&gt;审批参数!$B$11,$K10&lt;&gt;"无",$C10="SaaS采购"),"R2","R1"))))))))))))))))</f>
        <v>R2</v>
      </c>
      <c r="T10" s="10" t="s">
        <v>80</v>
      </c>
      <c r="U10" s="30" t="str">
        <f aca="false">IF($S10="","",IF($S10=$T10,"通过","需复核"))</f>
        <v>通过</v>
      </c>
      <c r="V10" s="8" t="s">
        <v>593</v>
      </c>
      <c r="W10" s="8" t="s">
        <v>212</v>
      </c>
    </row>
    <row r="11" customFormat="false" ht="33.75" hidden="false" customHeight="true" outlineLevel="0" collapsed="false">
      <c r="A11" s="10" t="s">
        <v>594</v>
      </c>
      <c r="B11" s="8" t="s">
        <v>595</v>
      </c>
      <c r="C11" s="8" t="s">
        <v>217</v>
      </c>
      <c r="D11" s="33" t="n">
        <v>500000.01</v>
      </c>
      <c r="E11" s="8" t="s">
        <v>218</v>
      </c>
      <c r="F11" s="10" t="s">
        <v>108</v>
      </c>
      <c r="G11" s="33" t="n">
        <v>500000.01</v>
      </c>
      <c r="H11" s="40" t="n">
        <v>3</v>
      </c>
      <c r="I11" s="36" t="n">
        <v>0</v>
      </c>
      <c r="J11" s="40" t="n">
        <v>0</v>
      </c>
      <c r="K11" s="8" t="s">
        <v>206</v>
      </c>
      <c r="L11" s="8" t="s">
        <v>201</v>
      </c>
      <c r="M11" s="8" t="s">
        <v>207</v>
      </c>
      <c r="N11" s="8" t="s">
        <v>206</v>
      </c>
      <c r="O11" s="8" t="s">
        <v>208</v>
      </c>
      <c r="P11" s="8" t="s">
        <v>583</v>
      </c>
      <c r="Q11" s="8" t="s">
        <v>208</v>
      </c>
      <c r="R11" s="8" t="s">
        <v>207</v>
      </c>
      <c r="S11" s="31" t="str">
        <f aca="false">IF($Q11="否","待补充",IF($R11="是","错误：编号重复",IF(AND(OR($E11="确定",$E11="零金额"),OR($D11="",$D11&lt;0)),"错误：金额",IF(AND($E11="确定",$F11&lt;&gt;"CNY"),"人工判断（HOLD）：非人民币",IF($E11="未确定","人工判断（HOLD）：金额未确定",IF(AND($E11="不适用",$C11&lt;&gt;"NDA/保密"),"待补充：金额口径",IF(AND($E11="零金额",$C11="NDA/保密"),"待补充",IF($E11="零金额","人工判断（HOLD）：零金额对价",IF(AND($E11&lt;&gt;"确定",$E11&lt;&gt;"零金额",$E11&lt;&gt;"不适用"),"错误：金额口径",IF($N11&lt;&gt;"无","暂停：存在未解除事项",IF(AND($K11&lt;&gt;"无",$L11&lt;&gt;"已完成"),"暂停：专项未完成",IF($O11&lt;&gt;"是","暂停：批准条件未落实",IF(AND($P11&lt;&gt;"是",$P11&lt;&gt;"不适用（未签署）"),"暂停：签署版不一致",IF(OR($M11="是",AND(OR($E11="确定",$E11="零金额"),N($G11)&gt;审批参数!$B$10)),"R3",IF($I11&gt;审批参数!$B$14,"R3",IF(OR(AND(OR($E11="确定",$E11="零金额"),N($G11)&gt;审批参数!$B$9),$J11&gt;0,$H11&gt;审批参数!$B$12,$I11&gt;审批参数!$B$11,$K11&lt;&gt;"无",$C11="SaaS采购"),"R2","R1"))))))))))))))))</f>
        <v>R3</v>
      </c>
      <c r="T11" s="10" t="s">
        <v>84</v>
      </c>
      <c r="U11" s="30" t="str">
        <f aca="false">IF($S11="","",IF($S11=$T11,"通过","需复核"))</f>
        <v>通过</v>
      </c>
      <c r="V11" s="8" t="s">
        <v>596</v>
      </c>
      <c r="W11" s="8" t="s">
        <v>212</v>
      </c>
    </row>
    <row r="12" customFormat="false" ht="33.75" hidden="false" customHeight="true" outlineLevel="0" collapsed="false">
      <c r="A12" s="10" t="s">
        <v>597</v>
      </c>
      <c r="B12" s="8" t="s">
        <v>598</v>
      </c>
      <c r="C12" s="8" t="s">
        <v>217</v>
      </c>
      <c r="D12" s="33" t="n">
        <v>100000</v>
      </c>
      <c r="E12" s="8" t="s">
        <v>218</v>
      </c>
      <c r="F12" s="10" t="s">
        <v>108</v>
      </c>
      <c r="G12" s="33" t="n">
        <v>100000</v>
      </c>
      <c r="H12" s="40" t="n">
        <v>3</v>
      </c>
      <c r="I12" s="36" t="n">
        <v>0.3</v>
      </c>
      <c r="J12" s="40" t="n">
        <v>0</v>
      </c>
      <c r="K12" s="8" t="s">
        <v>206</v>
      </c>
      <c r="L12" s="8" t="s">
        <v>201</v>
      </c>
      <c r="M12" s="8" t="s">
        <v>207</v>
      </c>
      <c r="N12" s="8" t="s">
        <v>206</v>
      </c>
      <c r="O12" s="8" t="s">
        <v>208</v>
      </c>
      <c r="P12" s="8" t="s">
        <v>583</v>
      </c>
      <c r="Q12" s="8" t="s">
        <v>208</v>
      </c>
      <c r="R12" s="8" t="s">
        <v>207</v>
      </c>
      <c r="S12" s="31" t="str">
        <f aca="false">IF($Q12="否","待补充",IF($R12="是","错误：编号重复",IF(AND(OR($E12="确定",$E12="零金额"),OR($D12="",$D12&lt;0)),"错误：金额",IF(AND($E12="确定",$F12&lt;&gt;"CNY"),"人工判断（HOLD）：非人民币",IF($E12="未确定","人工判断（HOLD）：金额未确定",IF(AND($E12="不适用",$C12&lt;&gt;"NDA/保密"),"待补充：金额口径",IF(AND($E12="零金额",$C12="NDA/保密"),"待补充",IF($E12="零金额","人工判断（HOLD）：零金额对价",IF(AND($E12&lt;&gt;"确定",$E12&lt;&gt;"零金额",$E12&lt;&gt;"不适用"),"错误：金额口径",IF($N12&lt;&gt;"无","暂停：存在未解除事项",IF(AND($K12&lt;&gt;"无",$L12&lt;&gt;"已完成"),"暂停：专项未完成",IF($O12&lt;&gt;"是","暂停：批准条件未落实",IF(AND($P12&lt;&gt;"是",$P12&lt;&gt;"不适用（未签署）"),"暂停：签署版不一致",IF(OR($M12="是",AND(OR($E12="确定",$E12="零金额"),N($G12)&gt;审批参数!$B$10)),"R3",IF($I12&gt;审批参数!$B$14,"R3",IF(OR(AND(OR($E12="确定",$E12="零金额"),N($G12)&gt;审批参数!$B$9),$J12&gt;0,$H12&gt;审批参数!$B$12,$I12&gt;审批参数!$B$11,$K12&lt;&gt;"无",$C12="SaaS采购"),"R2","R1"))))))))))))))))</f>
        <v>R1</v>
      </c>
      <c r="T12" s="10" t="s">
        <v>76</v>
      </c>
      <c r="U12" s="30" t="str">
        <f aca="false">IF($S12="","",IF($S12=$T12,"通过","需复核"))</f>
        <v>通过</v>
      </c>
      <c r="V12" s="8" t="s">
        <v>599</v>
      </c>
      <c r="W12" s="8" t="s">
        <v>212</v>
      </c>
    </row>
    <row r="13" customFormat="false" ht="33.75" hidden="false" customHeight="true" outlineLevel="0" collapsed="false">
      <c r="A13" s="10" t="s">
        <v>600</v>
      </c>
      <c r="B13" s="8" t="s">
        <v>601</v>
      </c>
      <c r="C13" s="8" t="s">
        <v>217</v>
      </c>
      <c r="D13" s="33" t="n">
        <v>100000</v>
      </c>
      <c r="E13" s="8" t="s">
        <v>218</v>
      </c>
      <c r="F13" s="10" t="s">
        <v>108</v>
      </c>
      <c r="G13" s="33" t="n">
        <v>100000</v>
      </c>
      <c r="H13" s="40" t="n">
        <v>3</v>
      </c>
      <c r="I13" s="36" t="n">
        <v>0.3001</v>
      </c>
      <c r="J13" s="40" t="n">
        <v>0</v>
      </c>
      <c r="K13" s="8" t="s">
        <v>206</v>
      </c>
      <c r="L13" s="8" t="s">
        <v>201</v>
      </c>
      <c r="M13" s="8" t="s">
        <v>207</v>
      </c>
      <c r="N13" s="8" t="s">
        <v>206</v>
      </c>
      <c r="O13" s="8" t="s">
        <v>208</v>
      </c>
      <c r="P13" s="8" t="s">
        <v>583</v>
      </c>
      <c r="Q13" s="8" t="s">
        <v>208</v>
      </c>
      <c r="R13" s="8" t="s">
        <v>207</v>
      </c>
      <c r="S13" s="31" t="str">
        <f aca="false">IF($Q13="否","待补充",IF($R13="是","错误：编号重复",IF(AND(OR($E13="确定",$E13="零金额"),OR($D13="",$D13&lt;0)),"错误：金额",IF(AND($E13="确定",$F13&lt;&gt;"CNY"),"人工判断（HOLD）：非人民币",IF($E13="未确定","人工判断（HOLD）：金额未确定",IF(AND($E13="不适用",$C13&lt;&gt;"NDA/保密"),"待补充：金额口径",IF(AND($E13="零金额",$C13="NDA/保密"),"待补充",IF($E13="零金额","人工判断（HOLD）：零金额对价",IF(AND($E13&lt;&gt;"确定",$E13&lt;&gt;"零金额",$E13&lt;&gt;"不适用"),"错误：金额口径",IF($N13&lt;&gt;"无","暂停：存在未解除事项",IF(AND($K13&lt;&gt;"无",$L13&lt;&gt;"已完成"),"暂停：专项未完成",IF($O13&lt;&gt;"是","暂停：批准条件未落实",IF(AND($P13&lt;&gt;"是",$P13&lt;&gt;"不适用（未签署）"),"暂停：签署版不一致",IF(OR($M13="是",AND(OR($E13="确定",$E13="零金额"),N($G13)&gt;审批参数!$B$10)),"R3",IF($I13&gt;审批参数!$B$14,"R3",IF(OR(AND(OR($E13="确定",$E13="零金额"),N($G13)&gt;审批参数!$B$9),$J13&gt;0,$H13&gt;审批参数!$B$12,$I13&gt;审批参数!$B$11,$K13&lt;&gt;"无",$C13="SaaS采购"),"R2","R1"))))))))))))))))</f>
        <v>R2</v>
      </c>
      <c r="T13" s="10" t="s">
        <v>80</v>
      </c>
      <c r="U13" s="30" t="str">
        <f aca="false">IF($S13="","",IF($S13=$T13,"通过","需复核"))</f>
        <v>通过</v>
      </c>
      <c r="V13" s="8" t="s">
        <v>602</v>
      </c>
      <c r="W13" s="8" t="s">
        <v>212</v>
      </c>
    </row>
    <row r="14" customFormat="false" ht="33.75" hidden="false" customHeight="true" outlineLevel="0" collapsed="false">
      <c r="A14" s="10" t="s">
        <v>603</v>
      </c>
      <c r="B14" s="8" t="s">
        <v>604</v>
      </c>
      <c r="C14" s="8" t="s">
        <v>217</v>
      </c>
      <c r="D14" s="33" t="n">
        <v>100000</v>
      </c>
      <c r="E14" s="8" t="s">
        <v>218</v>
      </c>
      <c r="F14" s="10" t="s">
        <v>108</v>
      </c>
      <c r="G14" s="33" t="n">
        <v>100000</v>
      </c>
      <c r="H14" s="40" t="n">
        <v>3</v>
      </c>
      <c r="I14" s="36" t="n">
        <v>0.5</v>
      </c>
      <c r="J14" s="40" t="n">
        <v>0</v>
      </c>
      <c r="K14" s="8" t="s">
        <v>206</v>
      </c>
      <c r="L14" s="8" t="s">
        <v>201</v>
      </c>
      <c r="M14" s="8" t="s">
        <v>207</v>
      </c>
      <c r="N14" s="8" t="s">
        <v>206</v>
      </c>
      <c r="O14" s="8" t="s">
        <v>208</v>
      </c>
      <c r="P14" s="8" t="s">
        <v>583</v>
      </c>
      <c r="Q14" s="8" t="s">
        <v>208</v>
      </c>
      <c r="R14" s="8" t="s">
        <v>207</v>
      </c>
      <c r="S14" s="31" t="str">
        <f aca="false">IF($Q14="否","待补充",IF($R14="是","错误：编号重复",IF(AND(OR($E14="确定",$E14="零金额"),OR($D14="",$D14&lt;0)),"错误：金额",IF(AND($E14="确定",$F14&lt;&gt;"CNY"),"人工判断（HOLD）：非人民币",IF($E14="未确定","人工判断（HOLD）：金额未确定",IF(AND($E14="不适用",$C14&lt;&gt;"NDA/保密"),"待补充：金额口径",IF(AND($E14="零金额",$C14="NDA/保密"),"待补充",IF($E14="零金额","人工判断（HOLD）：零金额对价",IF(AND($E14&lt;&gt;"确定",$E14&lt;&gt;"零金额",$E14&lt;&gt;"不适用"),"错误：金额口径",IF($N14&lt;&gt;"无","暂停：存在未解除事项",IF(AND($K14&lt;&gt;"无",$L14&lt;&gt;"已完成"),"暂停：专项未完成",IF($O14&lt;&gt;"是","暂停：批准条件未落实",IF(AND($P14&lt;&gt;"是",$P14&lt;&gt;"不适用（未签署）"),"暂停：签署版不一致",IF(OR($M14="是",AND(OR($E14="确定",$E14="零金额"),N($G14)&gt;审批参数!$B$10)),"R3",IF($I14&gt;审批参数!$B$14,"R3",IF(OR(AND(OR($E14="确定",$E14="零金额"),N($G14)&gt;审批参数!$B$9),$J14&gt;0,$H14&gt;审批参数!$B$12,$I14&gt;审批参数!$B$11,$K14&lt;&gt;"无",$C14="SaaS采购"),"R2","R1"))))))))))))))))</f>
        <v>R2</v>
      </c>
      <c r="T14" s="10" t="s">
        <v>80</v>
      </c>
      <c r="U14" s="30" t="str">
        <f aca="false">IF($S14="","",IF($S14=$T14,"通过","需复核"))</f>
        <v>通过</v>
      </c>
      <c r="V14" s="8" t="s">
        <v>605</v>
      </c>
      <c r="W14" s="8" t="s">
        <v>212</v>
      </c>
    </row>
    <row r="15" customFormat="false" ht="33.75" hidden="false" customHeight="true" outlineLevel="0" collapsed="false">
      <c r="A15" s="10" t="s">
        <v>606</v>
      </c>
      <c r="B15" s="8" t="s">
        <v>607</v>
      </c>
      <c r="C15" s="8" t="s">
        <v>217</v>
      </c>
      <c r="D15" s="33" t="n">
        <v>100000</v>
      </c>
      <c r="E15" s="8" t="s">
        <v>218</v>
      </c>
      <c r="F15" s="10" t="s">
        <v>108</v>
      </c>
      <c r="G15" s="33" t="n">
        <v>100000</v>
      </c>
      <c r="H15" s="40" t="n">
        <v>3</v>
      </c>
      <c r="I15" s="36" t="n">
        <v>0.5001</v>
      </c>
      <c r="J15" s="40" t="n">
        <v>0</v>
      </c>
      <c r="K15" s="8" t="s">
        <v>206</v>
      </c>
      <c r="L15" s="8" t="s">
        <v>201</v>
      </c>
      <c r="M15" s="8" t="s">
        <v>207</v>
      </c>
      <c r="N15" s="8" t="s">
        <v>206</v>
      </c>
      <c r="O15" s="8" t="s">
        <v>208</v>
      </c>
      <c r="P15" s="8" t="s">
        <v>583</v>
      </c>
      <c r="Q15" s="8" t="s">
        <v>208</v>
      </c>
      <c r="R15" s="8" t="s">
        <v>207</v>
      </c>
      <c r="S15" s="31" t="str">
        <f aca="false">IF($Q15="否","待补充",IF($R15="是","错误：编号重复",IF(AND(OR($E15="确定",$E15="零金额"),OR($D15="",$D15&lt;0)),"错误：金额",IF(AND($E15="确定",$F15&lt;&gt;"CNY"),"人工判断（HOLD）：非人民币",IF($E15="未确定","人工判断（HOLD）：金额未确定",IF(AND($E15="不适用",$C15&lt;&gt;"NDA/保密"),"待补充：金额口径",IF(AND($E15="零金额",$C15="NDA/保密"),"待补充",IF($E15="零金额","人工判断（HOLD）：零金额对价",IF(AND($E15&lt;&gt;"确定",$E15&lt;&gt;"零金额",$E15&lt;&gt;"不适用"),"错误：金额口径",IF($N15&lt;&gt;"无","暂停：存在未解除事项",IF(AND($K15&lt;&gt;"无",$L15&lt;&gt;"已完成"),"暂停：专项未完成",IF($O15&lt;&gt;"是","暂停：批准条件未落实",IF(AND($P15&lt;&gt;"是",$P15&lt;&gt;"不适用（未签署）"),"暂停：签署版不一致",IF(OR($M15="是",AND(OR($E15="确定",$E15="零金额"),N($G15)&gt;审批参数!$B$10)),"R3",IF($I15&gt;审批参数!$B$14,"R3",IF(OR(AND(OR($E15="确定",$E15="零金额"),N($G15)&gt;审批参数!$B$9),$J15&gt;0,$H15&gt;审批参数!$B$12,$I15&gt;审批参数!$B$11,$K15&lt;&gt;"无",$C15="SaaS采购"),"R2","R1"))))))))))))))))</f>
        <v>R3</v>
      </c>
      <c r="T15" s="10" t="s">
        <v>84</v>
      </c>
      <c r="U15" s="30" t="str">
        <f aca="false">IF($S15="","",IF($S15=$T15,"通过","需复核"))</f>
        <v>通过</v>
      </c>
      <c r="V15" s="8" t="s">
        <v>608</v>
      </c>
      <c r="W15" s="8" t="s">
        <v>212</v>
      </c>
    </row>
    <row r="16" customFormat="false" ht="33.75" hidden="false" customHeight="true" outlineLevel="0" collapsed="false">
      <c r="A16" s="10" t="s">
        <v>609</v>
      </c>
      <c r="B16" s="8" t="s">
        <v>610</v>
      </c>
      <c r="C16" s="8" t="s">
        <v>217</v>
      </c>
      <c r="D16" s="33" t="n">
        <v>100000</v>
      </c>
      <c r="E16" s="8" t="s">
        <v>218</v>
      </c>
      <c r="F16" s="10" t="s">
        <v>108</v>
      </c>
      <c r="G16" s="33" t="n">
        <v>100000</v>
      </c>
      <c r="H16" s="40" t="n">
        <v>12</v>
      </c>
      <c r="I16" s="36" t="n">
        <v>0</v>
      </c>
      <c r="J16" s="40" t="n">
        <v>0</v>
      </c>
      <c r="K16" s="8" t="s">
        <v>206</v>
      </c>
      <c r="L16" s="8" t="s">
        <v>201</v>
      </c>
      <c r="M16" s="8" t="s">
        <v>207</v>
      </c>
      <c r="N16" s="8" t="s">
        <v>206</v>
      </c>
      <c r="O16" s="8" t="s">
        <v>208</v>
      </c>
      <c r="P16" s="8" t="s">
        <v>583</v>
      </c>
      <c r="Q16" s="8" t="s">
        <v>208</v>
      </c>
      <c r="R16" s="8" t="s">
        <v>207</v>
      </c>
      <c r="S16" s="31" t="str">
        <f aca="false">IF($Q16="否","待补充",IF($R16="是","错误：编号重复",IF(AND(OR($E16="确定",$E16="零金额"),OR($D16="",$D16&lt;0)),"错误：金额",IF(AND($E16="确定",$F16&lt;&gt;"CNY"),"人工判断（HOLD）：非人民币",IF($E16="未确定","人工判断（HOLD）：金额未确定",IF(AND($E16="不适用",$C16&lt;&gt;"NDA/保密"),"待补充：金额口径",IF(AND($E16="零金额",$C16="NDA/保密"),"待补充",IF($E16="零金额","人工判断（HOLD）：零金额对价",IF(AND($E16&lt;&gt;"确定",$E16&lt;&gt;"零金额",$E16&lt;&gt;"不适用"),"错误：金额口径",IF($N16&lt;&gt;"无","暂停：存在未解除事项",IF(AND($K16&lt;&gt;"无",$L16&lt;&gt;"已完成"),"暂停：专项未完成",IF($O16&lt;&gt;"是","暂停：批准条件未落实",IF(AND($P16&lt;&gt;"是",$P16&lt;&gt;"不适用（未签署）"),"暂停：签署版不一致",IF(OR($M16="是",AND(OR($E16="确定",$E16="零金额"),N($G16)&gt;审批参数!$B$10)),"R3",IF($I16&gt;审批参数!$B$14,"R3",IF(OR(AND(OR($E16="确定",$E16="零金额"),N($G16)&gt;审批参数!$B$9),$J16&gt;0,$H16&gt;审批参数!$B$12,$I16&gt;审批参数!$B$11,$K16&lt;&gt;"无",$C16="SaaS采购"),"R2","R1"))))))))))))))))</f>
        <v>R1</v>
      </c>
      <c r="T16" s="10" t="s">
        <v>76</v>
      </c>
      <c r="U16" s="30" t="str">
        <f aca="false">IF($S16="","",IF($S16=$T16,"通过","需复核"))</f>
        <v>通过</v>
      </c>
      <c r="V16" s="8" t="s">
        <v>599</v>
      </c>
      <c r="W16" s="8" t="s">
        <v>212</v>
      </c>
    </row>
    <row r="17" customFormat="false" ht="33.75" hidden="false" customHeight="true" outlineLevel="0" collapsed="false">
      <c r="A17" s="10" t="s">
        <v>611</v>
      </c>
      <c r="B17" s="8" t="s">
        <v>612</v>
      </c>
      <c r="C17" s="8" t="s">
        <v>217</v>
      </c>
      <c r="D17" s="33" t="n">
        <v>100000</v>
      </c>
      <c r="E17" s="8" t="s">
        <v>218</v>
      </c>
      <c r="F17" s="10" t="s">
        <v>108</v>
      </c>
      <c r="G17" s="33" t="n">
        <v>100000</v>
      </c>
      <c r="H17" s="40" t="n">
        <v>13</v>
      </c>
      <c r="I17" s="36" t="n">
        <v>0</v>
      </c>
      <c r="J17" s="40" t="n">
        <v>0</v>
      </c>
      <c r="K17" s="8" t="s">
        <v>206</v>
      </c>
      <c r="L17" s="8" t="s">
        <v>201</v>
      </c>
      <c r="M17" s="8" t="s">
        <v>207</v>
      </c>
      <c r="N17" s="8" t="s">
        <v>206</v>
      </c>
      <c r="O17" s="8" t="s">
        <v>208</v>
      </c>
      <c r="P17" s="8" t="s">
        <v>583</v>
      </c>
      <c r="Q17" s="8" t="s">
        <v>208</v>
      </c>
      <c r="R17" s="8" t="s">
        <v>207</v>
      </c>
      <c r="S17" s="31" t="str">
        <f aca="false">IF($Q17="否","待补充",IF($R17="是","错误：编号重复",IF(AND(OR($E17="确定",$E17="零金额"),OR($D17="",$D17&lt;0)),"错误：金额",IF(AND($E17="确定",$F17&lt;&gt;"CNY"),"人工判断（HOLD）：非人民币",IF($E17="未确定","人工判断（HOLD）：金额未确定",IF(AND($E17="不适用",$C17&lt;&gt;"NDA/保密"),"待补充：金额口径",IF(AND($E17="零金额",$C17="NDA/保密"),"待补充",IF($E17="零金额","人工判断（HOLD）：零金额对价",IF(AND($E17&lt;&gt;"确定",$E17&lt;&gt;"零金额",$E17&lt;&gt;"不适用"),"错误：金额口径",IF($N17&lt;&gt;"无","暂停：存在未解除事项",IF(AND($K17&lt;&gt;"无",$L17&lt;&gt;"已完成"),"暂停：专项未完成",IF($O17&lt;&gt;"是","暂停：批准条件未落实",IF(AND($P17&lt;&gt;"是",$P17&lt;&gt;"不适用（未签署）"),"暂停：签署版不一致",IF(OR($M17="是",AND(OR($E17="确定",$E17="零金额"),N($G17)&gt;审批参数!$B$10)),"R3",IF($I17&gt;审批参数!$B$14,"R3",IF(OR(AND(OR($E17="确定",$E17="零金额"),N($G17)&gt;审批参数!$B$9),$J17&gt;0,$H17&gt;审批参数!$B$12,$I17&gt;审批参数!$B$11,$K17&lt;&gt;"无",$C17="SaaS采购"),"R2","R1"))))))))))))))))</f>
        <v>R2</v>
      </c>
      <c r="T17" s="10" t="s">
        <v>80</v>
      </c>
      <c r="U17" s="30" t="str">
        <f aca="false">IF($S17="","",IF($S17=$T17,"通过","需复核"))</f>
        <v>通过</v>
      </c>
      <c r="V17" s="8" t="s">
        <v>613</v>
      </c>
      <c r="W17" s="8" t="s">
        <v>212</v>
      </c>
    </row>
    <row r="18" customFormat="false" ht="33.75" hidden="false" customHeight="true" outlineLevel="0" collapsed="false">
      <c r="A18" s="10" t="s">
        <v>614</v>
      </c>
      <c r="B18" s="10" t="s">
        <v>615</v>
      </c>
      <c r="C18" s="10" t="s">
        <v>200</v>
      </c>
      <c r="D18" s="33"/>
      <c r="E18" s="8" t="s">
        <v>201</v>
      </c>
      <c r="F18" s="10" t="s">
        <v>108</v>
      </c>
      <c r="G18" s="41" t="s">
        <v>201</v>
      </c>
      <c r="H18" s="40" t="n">
        <v>3</v>
      </c>
      <c r="I18" s="36"/>
      <c r="J18" s="40" t="n">
        <v>0</v>
      </c>
      <c r="K18" s="8" t="s">
        <v>206</v>
      </c>
      <c r="L18" s="8" t="s">
        <v>201</v>
      </c>
      <c r="M18" s="8" t="s">
        <v>207</v>
      </c>
      <c r="N18" s="8" t="s">
        <v>206</v>
      </c>
      <c r="O18" s="8" t="s">
        <v>208</v>
      </c>
      <c r="P18" s="8" t="s">
        <v>583</v>
      </c>
      <c r="Q18" s="8" t="s">
        <v>208</v>
      </c>
      <c r="R18" s="8" t="s">
        <v>207</v>
      </c>
      <c r="S18" s="31" t="str">
        <f aca="false">IF($Q18="否","待补充",IF($R18="是","错误：编号重复",IF(AND(OR($E18="确定",$E18="零金额"),OR($D18="",$D18&lt;0)),"错误：金额",IF(AND($E18="确定",$F18&lt;&gt;"CNY"),"人工判断（HOLD）：非人民币",IF($E18="未确定","人工判断（HOLD）：金额未确定",IF(AND($E18="不适用",$C18&lt;&gt;"NDA/保密"),"待补充：金额口径",IF(AND($E18="零金额",$C18="NDA/保密"),"待补充",IF($E18="零金额","人工判断（HOLD）：零金额对价",IF(AND($E18&lt;&gt;"确定",$E18&lt;&gt;"零金额",$E18&lt;&gt;"不适用"),"错误：金额口径",IF($N18&lt;&gt;"无","暂停：存在未解除事项",IF(AND($K18&lt;&gt;"无",$L18&lt;&gt;"已完成"),"暂停：专项未完成",IF($O18&lt;&gt;"是","暂停：批准条件未落实",IF(AND($P18&lt;&gt;"是",$P18&lt;&gt;"不适用（未签署）"),"暂停：签署版不一致",IF(OR($M18="是",AND(OR($E18="确定",$E18="零金额"),N($G18)&gt;审批参数!$B$10)),"R3",IF($I18&gt;审批参数!$B$14,"R3",IF(OR(AND(OR($E18="确定",$E18="零金额"),N($G18)&gt;审批参数!$B$9),$J18&gt;0,$H18&gt;审批参数!$B$12,$I18&gt;审批参数!$B$11,$K18&lt;&gt;"无",$C18="SaaS采购"),"R2","R1"))))))))))))))))</f>
        <v>R1</v>
      </c>
      <c r="T18" s="10" t="s">
        <v>76</v>
      </c>
      <c r="U18" s="30" t="str">
        <f aca="false">IF($S18="","",IF($S18=$T18,"通过","需复核"))</f>
        <v>通过</v>
      </c>
      <c r="V18" s="10" t="s">
        <v>616</v>
      </c>
      <c r="W18" s="8" t="s">
        <v>212</v>
      </c>
    </row>
    <row r="19" customFormat="false" ht="33.75" hidden="false" customHeight="true" outlineLevel="0" collapsed="false">
      <c r="A19" s="10" t="s">
        <v>617</v>
      </c>
      <c r="B19" s="10" t="s">
        <v>618</v>
      </c>
      <c r="C19" s="10" t="s">
        <v>200</v>
      </c>
      <c r="D19" s="41" t="n">
        <v>0</v>
      </c>
      <c r="E19" s="8" t="s">
        <v>619</v>
      </c>
      <c r="F19" s="10" t="s">
        <v>108</v>
      </c>
      <c r="G19" s="41" t="n">
        <v>0</v>
      </c>
      <c r="H19" s="40" t="n">
        <v>3</v>
      </c>
      <c r="I19" s="36"/>
      <c r="J19" s="40" t="n">
        <v>0</v>
      </c>
      <c r="K19" s="8" t="s">
        <v>206</v>
      </c>
      <c r="L19" s="8" t="s">
        <v>201</v>
      </c>
      <c r="M19" s="8" t="s">
        <v>207</v>
      </c>
      <c r="N19" s="8" t="s">
        <v>206</v>
      </c>
      <c r="O19" s="8" t="s">
        <v>208</v>
      </c>
      <c r="P19" s="8" t="s">
        <v>583</v>
      </c>
      <c r="Q19" s="8" t="s">
        <v>208</v>
      </c>
      <c r="R19" s="8" t="s">
        <v>207</v>
      </c>
      <c r="S19" s="31" t="str">
        <f aca="false">IF($Q19="否","待补充",IF($R19="是","错误：编号重复",IF(AND(OR($E19="确定",$E19="零金额"),OR($D19="",$D19&lt;0)),"错误：金额",IF(AND($E19="确定",$F19&lt;&gt;"CNY"),"人工判断（HOLD）：非人民币",IF($E19="未确定","人工判断（HOLD）：金额未确定",IF(AND($E19="不适用",$C19&lt;&gt;"NDA/保密"),"待补充：金额口径",IF(AND($E19="零金额",$C19="NDA/保密"),"待补充",IF($E19="零金额","人工判断（HOLD）：零金额对价",IF(AND($E19&lt;&gt;"确定",$E19&lt;&gt;"零金额",$E19&lt;&gt;"不适用"),"错误：金额口径",IF($N19&lt;&gt;"无","暂停：存在未解除事项",IF(AND($K19&lt;&gt;"无",$L19&lt;&gt;"已完成"),"暂停：专项未完成",IF($O19&lt;&gt;"是","暂停：批准条件未落实",IF(AND($P19&lt;&gt;"是",$P19&lt;&gt;"不适用（未签署）"),"暂停：签署版不一致",IF(OR($M19="是",AND(OR($E19="确定",$E19="零金额"),N($G19)&gt;审批参数!$B$10)),"R3",IF($I19&gt;审批参数!$B$14,"R3",IF(OR(AND(OR($E19="确定",$E19="零金额"),N($G19)&gt;审批参数!$B$9),$J19&gt;0,$H19&gt;审批参数!$B$12,$I19&gt;审批参数!$B$11,$K19&lt;&gt;"无",$C19="SaaS采购"),"R2","R1"))))))))))))))))</f>
        <v>待补充</v>
      </c>
      <c r="T19" s="8" t="s">
        <v>620</v>
      </c>
      <c r="U19" s="30" t="str">
        <f aca="false">IF($S19="","",IF($S19=$T19,"通过","需复核"))</f>
        <v>通过</v>
      </c>
      <c r="V19" s="10" t="s">
        <v>621</v>
      </c>
      <c r="W19" s="8" t="s">
        <v>212</v>
      </c>
    </row>
    <row r="20" customFormat="false" ht="33.75" hidden="false" customHeight="true" outlineLevel="0" collapsed="false">
      <c r="A20" s="10" t="s">
        <v>622</v>
      </c>
      <c r="B20" s="8" t="s">
        <v>623</v>
      </c>
      <c r="C20" s="8" t="s">
        <v>217</v>
      </c>
      <c r="D20" s="41"/>
      <c r="E20" s="8" t="s">
        <v>624</v>
      </c>
      <c r="F20" s="10" t="s">
        <v>108</v>
      </c>
      <c r="G20" s="41" t="s">
        <v>620</v>
      </c>
      <c r="H20" s="40" t="n">
        <v>3</v>
      </c>
      <c r="I20" s="36" t="n">
        <v>0</v>
      </c>
      <c r="J20" s="40" t="n">
        <v>0</v>
      </c>
      <c r="K20" s="8" t="s">
        <v>206</v>
      </c>
      <c r="L20" s="8" t="s">
        <v>201</v>
      </c>
      <c r="M20" s="8" t="s">
        <v>207</v>
      </c>
      <c r="N20" s="8" t="s">
        <v>206</v>
      </c>
      <c r="O20" s="8" t="s">
        <v>208</v>
      </c>
      <c r="P20" s="8" t="s">
        <v>583</v>
      </c>
      <c r="Q20" s="8" t="s">
        <v>208</v>
      </c>
      <c r="R20" s="8" t="s">
        <v>207</v>
      </c>
      <c r="S20" s="31" t="str">
        <f aca="false">IF($Q20="否","待补充",IF($R20="是","错误：编号重复",IF(AND(OR($E20="确定",$E20="零金额"),OR($D20="",$D20&lt;0)),"错误：金额",IF(AND($E20="确定",$F20&lt;&gt;"CNY"),"人工判断（HOLD）：非人民币",IF($E20="未确定","人工判断（HOLD）：金额未确定",IF(AND($E20="不适用",$C20&lt;&gt;"NDA/保密"),"待补充：金额口径",IF(AND($E20="零金额",$C20="NDA/保密"),"待补充",IF($E20="零金额","人工判断（HOLD）：零金额对价",IF(AND($E20&lt;&gt;"确定",$E20&lt;&gt;"零金额",$E20&lt;&gt;"不适用"),"错误：金额口径",IF($N20&lt;&gt;"无","暂停：存在未解除事项",IF(AND($K20&lt;&gt;"无",$L20&lt;&gt;"已完成"),"暂停：专项未完成",IF($O20&lt;&gt;"是","暂停：批准条件未落实",IF(AND($P20&lt;&gt;"是",$P20&lt;&gt;"不适用（未签署）"),"暂停：签署版不一致",IF(OR($M20="是",AND(OR($E20="确定",$E20="零金额"),N($G20)&gt;审批参数!$B$10)),"R3",IF($I20&gt;审批参数!$B$14,"R3",IF(OR(AND(OR($E20="确定",$E20="零金额"),N($G20)&gt;审批参数!$B$9),$J20&gt;0,$H20&gt;审批参数!$B$12,$I20&gt;审批参数!$B$11,$K20&lt;&gt;"无",$C20="SaaS采购"),"R2","R1"))))))))))))))))</f>
        <v>人工判断（HOLD）：金额未确定</v>
      </c>
      <c r="T20" s="8" t="s">
        <v>625</v>
      </c>
      <c r="U20" s="30" t="str">
        <f aca="false">IF($S20="","",IF($S20=$T20,"通过","需复核"))</f>
        <v>通过</v>
      </c>
      <c r="V20" s="8" t="s">
        <v>626</v>
      </c>
      <c r="W20" s="8" t="s">
        <v>212</v>
      </c>
    </row>
    <row r="21" customFormat="false" ht="33.75" hidden="false" customHeight="true" outlineLevel="0" collapsed="false">
      <c r="A21" s="10" t="s">
        <v>627</v>
      </c>
      <c r="B21" s="8" t="s">
        <v>628</v>
      </c>
      <c r="C21" s="8" t="s">
        <v>217</v>
      </c>
      <c r="D21" s="41" t="n">
        <v>100000</v>
      </c>
      <c r="E21" s="8" t="s">
        <v>218</v>
      </c>
      <c r="F21" s="10" t="s">
        <v>629</v>
      </c>
      <c r="G21" s="41" t="n">
        <v>100000</v>
      </c>
      <c r="H21" s="40" t="n">
        <v>3</v>
      </c>
      <c r="I21" s="36" t="n">
        <v>0</v>
      </c>
      <c r="J21" s="40" t="n">
        <v>0</v>
      </c>
      <c r="K21" s="8" t="s">
        <v>206</v>
      </c>
      <c r="L21" s="8" t="s">
        <v>201</v>
      </c>
      <c r="M21" s="8" t="s">
        <v>207</v>
      </c>
      <c r="N21" s="8" t="s">
        <v>206</v>
      </c>
      <c r="O21" s="8" t="s">
        <v>208</v>
      </c>
      <c r="P21" s="8" t="s">
        <v>583</v>
      </c>
      <c r="Q21" s="8" t="s">
        <v>208</v>
      </c>
      <c r="R21" s="8" t="s">
        <v>207</v>
      </c>
      <c r="S21" s="31" t="str">
        <f aca="false">IF($Q21="否","待补充",IF($R21="是","错误：编号重复",IF(AND(OR($E21="确定",$E21="零金额"),OR($D21="",$D21&lt;0)),"错误：金额",IF(AND($E21="确定",$F21&lt;&gt;"CNY"),"人工判断（HOLD）：非人民币",IF($E21="未确定","人工判断（HOLD）：金额未确定",IF(AND($E21="不适用",$C21&lt;&gt;"NDA/保密"),"待补充：金额口径",IF(AND($E21="零金额",$C21="NDA/保密"),"待补充",IF($E21="零金额","人工判断（HOLD）：零金额对价",IF(AND($E21&lt;&gt;"确定",$E21&lt;&gt;"零金额",$E21&lt;&gt;"不适用"),"错误：金额口径",IF($N21&lt;&gt;"无","暂停：存在未解除事项",IF(AND($K21&lt;&gt;"无",$L21&lt;&gt;"已完成"),"暂停：专项未完成",IF($O21&lt;&gt;"是","暂停：批准条件未落实",IF(AND($P21&lt;&gt;"是",$P21&lt;&gt;"不适用（未签署）"),"暂停：签署版不一致",IF(OR($M21="是",AND(OR($E21="确定",$E21="零金额"),N($G21)&gt;审批参数!$B$10)),"R3",IF($I21&gt;审批参数!$B$14,"R3",IF(OR(AND(OR($E21="确定",$E21="零金额"),N($G21)&gt;审批参数!$B$9),$J21&gt;0,$H21&gt;审批参数!$B$12,$I21&gt;审批参数!$B$11,$K21&lt;&gt;"无",$C21="SaaS采购"),"R2","R1"))))))))))))))))</f>
        <v>人工判断（HOLD）：非人民币</v>
      </c>
      <c r="T21" s="8" t="s">
        <v>630</v>
      </c>
      <c r="U21" s="30" t="str">
        <f aca="false">IF($S21="","",IF($S21=$T21,"通过","需复核"))</f>
        <v>通过</v>
      </c>
      <c r="V21" s="8" t="s">
        <v>631</v>
      </c>
      <c r="W21" s="8" t="s">
        <v>212</v>
      </c>
    </row>
    <row r="22" customFormat="false" ht="33.75" hidden="false" customHeight="true" outlineLevel="0" collapsed="false">
      <c r="A22" s="10" t="s">
        <v>632</v>
      </c>
      <c r="B22" s="8" t="s">
        <v>633</v>
      </c>
      <c r="C22" s="8" t="s">
        <v>217</v>
      </c>
      <c r="D22" s="41" t="n">
        <v>-1</v>
      </c>
      <c r="E22" s="8" t="s">
        <v>218</v>
      </c>
      <c r="F22" s="10" t="s">
        <v>108</v>
      </c>
      <c r="G22" s="41" t="n">
        <v>-1</v>
      </c>
      <c r="H22" s="40" t="n">
        <v>3</v>
      </c>
      <c r="I22" s="36" t="n">
        <v>0</v>
      </c>
      <c r="J22" s="40" t="n">
        <v>0</v>
      </c>
      <c r="K22" s="8" t="s">
        <v>206</v>
      </c>
      <c r="L22" s="8" t="s">
        <v>201</v>
      </c>
      <c r="M22" s="8" t="s">
        <v>207</v>
      </c>
      <c r="N22" s="8" t="s">
        <v>206</v>
      </c>
      <c r="O22" s="8" t="s">
        <v>208</v>
      </c>
      <c r="P22" s="8" t="s">
        <v>583</v>
      </c>
      <c r="Q22" s="8" t="s">
        <v>208</v>
      </c>
      <c r="R22" s="8" t="s">
        <v>207</v>
      </c>
      <c r="S22" s="31" t="str">
        <f aca="false">IF($Q22="否","待补充",IF($R22="是","错误：编号重复",IF(AND(OR($E22="确定",$E22="零金额"),OR($D22="",$D22&lt;0)),"错误：金额",IF(AND($E22="确定",$F22&lt;&gt;"CNY"),"人工判断（HOLD）：非人民币",IF($E22="未确定","人工判断（HOLD）：金额未确定",IF(AND($E22="不适用",$C22&lt;&gt;"NDA/保密"),"待补充：金额口径",IF(AND($E22="零金额",$C22="NDA/保密"),"待补充",IF($E22="零金额","人工判断（HOLD）：零金额对价",IF(AND($E22&lt;&gt;"确定",$E22&lt;&gt;"零金额",$E22&lt;&gt;"不适用"),"错误：金额口径",IF($N22&lt;&gt;"无","暂停：存在未解除事项",IF(AND($K22&lt;&gt;"无",$L22&lt;&gt;"已完成"),"暂停：专项未完成",IF($O22&lt;&gt;"是","暂停：批准条件未落实",IF(AND($P22&lt;&gt;"是",$P22&lt;&gt;"不适用（未签署）"),"暂停：签署版不一致",IF(OR($M22="是",AND(OR($E22="确定",$E22="零金额"),N($G22)&gt;审批参数!$B$10)),"R3",IF($I22&gt;审批参数!$B$14,"R3",IF(OR(AND(OR($E22="确定",$E22="零金额"),N($G22)&gt;审批参数!$B$9),$J22&gt;0,$H22&gt;审批参数!$B$12,$I22&gt;审批参数!$B$11,$K22&lt;&gt;"无",$C22="SaaS采购"),"R2","R1"))))))))))))))))</f>
        <v>错误：金额</v>
      </c>
      <c r="T22" s="8" t="s">
        <v>634</v>
      </c>
      <c r="U22" s="30" t="str">
        <f aca="false">IF($S22="","",IF($S22=$T22,"通过","需复核"))</f>
        <v>通过</v>
      </c>
      <c r="V22" s="8" t="s">
        <v>635</v>
      </c>
      <c r="W22" s="8" t="s">
        <v>212</v>
      </c>
    </row>
    <row r="23" customFormat="false" ht="33.75" hidden="false" customHeight="true" outlineLevel="0" collapsed="false">
      <c r="A23" s="10" t="s">
        <v>636</v>
      </c>
      <c r="B23" s="8" t="s">
        <v>637</v>
      </c>
      <c r="C23" s="8" t="s">
        <v>217</v>
      </c>
      <c r="D23" s="41" t="n">
        <v>100000</v>
      </c>
      <c r="E23" s="8" t="s">
        <v>218</v>
      </c>
      <c r="F23" s="10" t="s">
        <v>108</v>
      </c>
      <c r="G23" s="41" t="n">
        <v>100000</v>
      </c>
      <c r="H23" s="40" t="n">
        <v>3</v>
      </c>
      <c r="I23" s="36" t="n">
        <v>0</v>
      </c>
      <c r="J23" s="40" t="n">
        <v>0</v>
      </c>
      <c r="K23" s="8" t="s">
        <v>206</v>
      </c>
      <c r="L23" s="8" t="s">
        <v>201</v>
      </c>
      <c r="M23" s="8" t="s">
        <v>207</v>
      </c>
      <c r="N23" s="8" t="s">
        <v>206</v>
      </c>
      <c r="O23" s="8" t="s">
        <v>208</v>
      </c>
      <c r="P23" s="8" t="s">
        <v>583</v>
      </c>
      <c r="Q23" s="8" t="s">
        <v>208</v>
      </c>
      <c r="R23" s="8" t="s">
        <v>208</v>
      </c>
      <c r="S23" s="31" t="str">
        <f aca="false">IF($Q23="否","待补充",IF($R23="是","错误：编号重复",IF(AND(OR($E23="确定",$E23="零金额"),OR($D23="",$D23&lt;0)),"错误：金额",IF(AND($E23="确定",$F23&lt;&gt;"CNY"),"人工判断（HOLD）：非人民币",IF($E23="未确定","人工判断（HOLD）：金额未确定",IF(AND($E23="不适用",$C23&lt;&gt;"NDA/保密"),"待补充：金额口径",IF(AND($E23="零金额",$C23="NDA/保密"),"待补充",IF($E23="零金额","人工判断（HOLD）：零金额对价",IF(AND($E23&lt;&gt;"确定",$E23&lt;&gt;"零金额",$E23&lt;&gt;"不适用"),"错误：金额口径",IF($N23&lt;&gt;"无","暂停：存在未解除事项",IF(AND($K23&lt;&gt;"无",$L23&lt;&gt;"已完成"),"暂停：专项未完成",IF($O23&lt;&gt;"是","暂停：批准条件未落实",IF(AND($P23&lt;&gt;"是",$P23&lt;&gt;"不适用（未签署）"),"暂停：签署版不一致",IF(OR($M23="是",AND(OR($E23="确定",$E23="零金额"),N($G23)&gt;审批参数!$B$10)),"R3",IF($I23&gt;审批参数!$B$14,"R3",IF(OR(AND(OR($E23="确定",$E23="零金额"),N($G23)&gt;审批参数!$B$9),$J23&gt;0,$H23&gt;审批参数!$B$12,$I23&gt;审批参数!$B$11,$K23&lt;&gt;"无",$C23="SaaS采购"),"R2","R1"))))))))))))))))</f>
        <v>错误：编号重复</v>
      </c>
      <c r="T23" s="8" t="s">
        <v>638</v>
      </c>
      <c r="U23" s="30" t="str">
        <f aca="false">IF($S23="","",IF($S23=$T23,"通过","需复核"))</f>
        <v>通过</v>
      </c>
      <c r="V23" s="8" t="s">
        <v>639</v>
      </c>
      <c r="W23" s="8" t="s">
        <v>212</v>
      </c>
    </row>
    <row r="24" customFormat="false" ht="33.75" hidden="false" customHeight="true" outlineLevel="0" collapsed="false">
      <c r="A24" s="10" t="s">
        <v>640</v>
      </c>
      <c r="B24" s="8" t="s">
        <v>641</v>
      </c>
      <c r="C24" s="8" t="s">
        <v>217</v>
      </c>
      <c r="D24" s="41" t="n">
        <v>120000</v>
      </c>
      <c r="E24" s="8" t="s">
        <v>218</v>
      </c>
      <c r="F24" s="10" t="s">
        <v>108</v>
      </c>
      <c r="G24" s="41" t="n">
        <v>120000</v>
      </c>
      <c r="H24" s="40" t="n">
        <v>13</v>
      </c>
      <c r="I24" s="36" t="n">
        <v>0.4</v>
      </c>
      <c r="J24" s="40" t="n">
        <v>1</v>
      </c>
      <c r="K24" s="8" t="s">
        <v>206</v>
      </c>
      <c r="L24" s="8" t="s">
        <v>201</v>
      </c>
      <c r="M24" s="8" t="s">
        <v>207</v>
      </c>
      <c r="N24" s="8" t="s">
        <v>206</v>
      </c>
      <c r="O24" s="8" t="s">
        <v>208</v>
      </c>
      <c r="P24" s="8" t="s">
        <v>583</v>
      </c>
      <c r="Q24" s="8" t="s">
        <v>208</v>
      </c>
      <c r="R24" s="8" t="s">
        <v>207</v>
      </c>
      <c r="S24" s="31" t="str">
        <f aca="false">IF($Q24="否","待补充",IF($R24="是","错误：编号重复",IF(AND(OR($E24="确定",$E24="零金额"),OR($D24="",$D24&lt;0)),"错误：金额",IF(AND($E24="确定",$F24&lt;&gt;"CNY"),"人工判断（HOLD）：非人民币",IF($E24="未确定","人工判断（HOLD）：金额未确定",IF(AND($E24="不适用",$C24&lt;&gt;"NDA/保密"),"待补充：金额口径",IF(AND($E24="零金额",$C24="NDA/保密"),"待补充",IF($E24="零金额","人工判断（HOLD）：零金额对价",IF(AND($E24&lt;&gt;"确定",$E24&lt;&gt;"零金额",$E24&lt;&gt;"不适用"),"错误：金额口径",IF($N24&lt;&gt;"无","暂停：存在未解除事项",IF(AND($K24&lt;&gt;"无",$L24&lt;&gt;"已完成"),"暂停：专项未完成",IF($O24&lt;&gt;"是","暂停：批准条件未落实",IF(AND($P24&lt;&gt;"是",$P24&lt;&gt;"不适用（未签署）"),"暂停：签署版不一致",IF(OR($M24="是",AND(OR($E24="确定",$E24="零金额"),N($G24)&gt;审批参数!$B$10)),"R3",IF($I24&gt;审批参数!$B$14,"R3",IF(OR(AND(OR($E24="确定",$E24="零金额"),N($G24)&gt;审批参数!$B$9),$J24&gt;0,$H24&gt;审批参数!$B$12,$I24&gt;审批参数!$B$11,$K24&lt;&gt;"无",$C24="SaaS采购"),"R2","R1"))))))))))))))))</f>
        <v>R2</v>
      </c>
      <c r="T24" s="10" t="s">
        <v>80</v>
      </c>
      <c r="U24" s="30" t="str">
        <f aca="false">IF($S24="","",IF($S24=$T24,"通过","需复核"))</f>
        <v>通过</v>
      </c>
      <c r="V24" s="8" t="s">
        <v>642</v>
      </c>
      <c r="W24" s="8" t="s">
        <v>212</v>
      </c>
    </row>
    <row r="25" customFormat="false" ht="33.75" hidden="false" customHeight="true" outlineLevel="0" collapsed="false">
      <c r="A25" s="10" t="s">
        <v>643</v>
      </c>
      <c r="B25" s="8" t="s">
        <v>644</v>
      </c>
      <c r="C25" s="8" t="s">
        <v>217</v>
      </c>
      <c r="D25" s="41" t="n">
        <v>600000</v>
      </c>
      <c r="E25" s="8" t="s">
        <v>218</v>
      </c>
      <c r="F25" s="10" t="s">
        <v>108</v>
      </c>
      <c r="G25" s="41" t="n">
        <v>600000</v>
      </c>
      <c r="H25" s="40" t="n">
        <v>13</v>
      </c>
      <c r="I25" s="36" t="n">
        <v>0.6</v>
      </c>
      <c r="J25" s="40" t="n">
        <v>1</v>
      </c>
      <c r="K25" s="8" t="s">
        <v>206</v>
      </c>
      <c r="L25" s="8" t="s">
        <v>201</v>
      </c>
      <c r="M25" s="8" t="s">
        <v>208</v>
      </c>
      <c r="N25" s="8" t="s">
        <v>206</v>
      </c>
      <c r="O25" s="8" t="s">
        <v>208</v>
      </c>
      <c r="P25" s="8" t="s">
        <v>583</v>
      </c>
      <c r="Q25" s="8" t="s">
        <v>208</v>
      </c>
      <c r="R25" s="8" t="s">
        <v>207</v>
      </c>
      <c r="S25" s="31" t="str">
        <f aca="false">IF($Q25="否","待补充",IF($R25="是","错误：编号重复",IF(AND(OR($E25="确定",$E25="零金额"),OR($D25="",$D25&lt;0)),"错误：金额",IF(AND($E25="确定",$F25&lt;&gt;"CNY"),"人工判断（HOLD）：非人民币",IF($E25="未确定","人工判断（HOLD）：金额未确定",IF(AND($E25="不适用",$C25&lt;&gt;"NDA/保密"),"待补充：金额口径",IF(AND($E25="零金额",$C25="NDA/保密"),"待补充",IF($E25="零金额","人工判断（HOLD）：零金额对价",IF(AND($E25&lt;&gt;"确定",$E25&lt;&gt;"零金额",$E25&lt;&gt;"不适用"),"错误：金额口径",IF($N25&lt;&gt;"无","暂停：存在未解除事项",IF(AND($K25&lt;&gt;"无",$L25&lt;&gt;"已完成"),"暂停：专项未完成",IF($O25&lt;&gt;"是","暂停：批准条件未落实",IF(AND($P25&lt;&gt;"是",$P25&lt;&gt;"不适用（未签署）"),"暂停：签署版不一致",IF(OR($M25="是",AND(OR($E25="确定",$E25="零金额"),N($G25)&gt;审批参数!$B$10)),"R3",IF($I25&gt;审批参数!$B$14,"R3",IF(OR(AND(OR($E25="确定",$E25="零金额"),N($G25)&gt;审批参数!$B$9),$J25&gt;0,$H25&gt;审批参数!$B$12,$I25&gt;审批参数!$B$11,$K25&lt;&gt;"无",$C25="SaaS采购"),"R2","R1"))))))))))))))))</f>
        <v>R3</v>
      </c>
      <c r="T25" s="10" t="s">
        <v>84</v>
      </c>
      <c r="U25" s="30" t="str">
        <f aca="false">IF($S25="","",IF($S25=$T25,"通过","需复核"))</f>
        <v>通过</v>
      </c>
      <c r="V25" s="10" t="s">
        <v>645</v>
      </c>
      <c r="W25" s="8" t="s">
        <v>212</v>
      </c>
    </row>
    <row r="26" customFormat="false" ht="33.75" hidden="false" customHeight="true" outlineLevel="0" collapsed="false">
      <c r="A26" s="10" t="s">
        <v>646</v>
      </c>
      <c r="B26" s="8" t="s">
        <v>647</v>
      </c>
      <c r="C26" s="8" t="s">
        <v>217</v>
      </c>
      <c r="D26" s="41" t="n">
        <v>100000</v>
      </c>
      <c r="E26" s="8" t="s">
        <v>218</v>
      </c>
      <c r="F26" s="10" t="s">
        <v>108</v>
      </c>
      <c r="G26" s="41" t="n">
        <v>100000</v>
      </c>
      <c r="H26" s="40" t="n">
        <v>3</v>
      </c>
      <c r="I26" s="36" t="n">
        <v>0</v>
      </c>
      <c r="J26" s="40" t="n">
        <v>0</v>
      </c>
      <c r="K26" s="8" t="s">
        <v>648</v>
      </c>
      <c r="L26" s="8" t="s">
        <v>649</v>
      </c>
      <c r="M26" s="8" t="s">
        <v>207</v>
      </c>
      <c r="N26" s="8" t="s">
        <v>206</v>
      </c>
      <c r="O26" s="8" t="s">
        <v>208</v>
      </c>
      <c r="P26" s="8" t="s">
        <v>583</v>
      </c>
      <c r="Q26" s="8" t="s">
        <v>208</v>
      </c>
      <c r="R26" s="8" t="s">
        <v>207</v>
      </c>
      <c r="S26" s="31" t="str">
        <f aca="false">IF($Q26="否","待补充",IF($R26="是","错误：编号重复",IF(AND(OR($E26="确定",$E26="零金额"),OR($D26="",$D26&lt;0)),"错误：金额",IF(AND($E26="确定",$F26&lt;&gt;"CNY"),"人工判断（HOLD）：非人民币",IF($E26="未确定","人工判断（HOLD）：金额未确定",IF(AND($E26="不适用",$C26&lt;&gt;"NDA/保密"),"待补充：金额口径",IF(AND($E26="零金额",$C26="NDA/保密"),"待补充",IF($E26="零金额","人工判断（HOLD）：零金额对价",IF(AND($E26&lt;&gt;"确定",$E26&lt;&gt;"零金额",$E26&lt;&gt;"不适用"),"错误：金额口径",IF($N26&lt;&gt;"无","暂停：存在未解除事项",IF(AND($K26&lt;&gt;"无",$L26&lt;&gt;"已完成"),"暂停：专项未完成",IF($O26&lt;&gt;"是","暂停：批准条件未落实",IF(AND($P26&lt;&gt;"是",$P26&lt;&gt;"不适用（未签署）"),"暂停：签署版不一致",IF(OR($M26="是",AND(OR($E26="确定",$E26="零金额"),N($G26)&gt;审批参数!$B$10)),"R3",IF($I26&gt;审批参数!$B$14,"R3",IF(OR(AND(OR($E26="确定",$E26="零金额"),N($G26)&gt;审批参数!$B$9),$J26&gt;0,$H26&gt;审批参数!$B$12,$I26&gt;审批参数!$B$11,$K26&lt;&gt;"无",$C26="SaaS采购"),"R2","R1"))))))))))))))))</f>
        <v>暂停：专项未完成</v>
      </c>
      <c r="T26" s="8" t="s">
        <v>650</v>
      </c>
      <c r="U26" s="30" t="str">
        <f aca="false">IF($S26="","",IF($S26=$T26,"通过","需复核"))</f>
        <v>通过</v>
      </c>
      <c r="V26" s="8" t="s">
        <v>651</v>
      </c>
      <c r="W26" s="8" t="s">
        <v>212</v>
      </c>
    </row>
    <row r="27" customFormat="false" ht="33.75" hidden="false" customHeight="true" outlineLevel="0" collapsed="false">
      <c r="A27" s="10" t="s">
        <v>652</v>
      </c>
      <c r="B27" s="8" t="s">
        <v>653</v>
      </c>
      <c r="C27" s="8" t="s">
        <v>217</v>
      </c>
      <c r="D27" s="41" t="n">
        <v>100000</v>
      </c>
      <c r="E27" s="8" t="s">
        <v>218</v>
      </c>
      <c r="F27" s="10" t="s">
        <v>108</v>
      </c>
      <c r="G27" s="41" t="n">
        <v>100000</v>
      </c>
      <c r="H27" s="40" t="n">
        <v>3</v>
      </c>
      <c r="I27" s="36" t="n">
        <v>0</v>
      </c>
      <c r="J27" s="40" t="n">
        <v>0</v>
      </c>
      <c r="K27" s="8" t="s">
        <v>206</v>
      </c>
      <c r="L27" s="8" t="s">
        <v>201</v>
      </c>
      <c r="M27" s="8" t="s">
        <v>207</v>
      </c>
      <c r="N27" s="8" t="s">
        <v>206</v>
      </c>
      <c r="O27" s="8" t="s">
        <v>207</v>
      </c>
      <c r="P27" s="8" t="s">
        <v>583</v>
      </c>
      <c r="Q27" s="8" t="s">
        <v>208</v>
      </c>
      <c r="R27" s="8" t="s">
        <v>207</v>
      </c>
      <c r="S27" s="31" t="str">
        <f aca="false">IF($Q27="否","待补充",IF($R27="是","错误：编号重复",IF(AND(OR($E27="确定",$E27="零金额"),OR($D27="",$D27&lt;0)),"错误：金额",IF(AND($E27="确定",$F27&lt;&gt;"CNY"),"人工判断（HOLD）：非人民币",IF($E27="未确定","人工判断（HOLD）：金额未确定",IF(AND($E27="不适用",$C27&lt;&gt;"NDA/保密"),"待补充：金额口径",IF(AND($E27="零金额",$C27="NDA/保密"),"待补充",IF($E27="零金额","人工判断（HOLD）：零金额对价",IF(AND($E27&lt;&gt;"确定",$E27&lt;&gt;"零金额",$E27&lt;&gt;"不适用"),"错误：金额口径",IF($N27&lt;&gt;"无","暂停：存在未解除事项",IF(AND($K27&lt;&gt;"无",$L27&lt;&gt;"已完成"),"暂停：专项未完成",IF($O27&lt;&gt;"是","暂停：批准条件未落实",IF(AND($P27&lt;&gt;"是",$P27&lt;&gt;"不适用（未签署）"),"暂停：签署版不一致",IF(OR($M27="是",AND(OR($E27="确定",$E27="零金额"),N($G27)&gt;审批参数!$B$10)),"R3",IF($I27&gt;审批参数!$B$14,"R3",IF(OR(AND(OR($E27="确定",$E27="零金额"),N($G27)&gt;审批参数!$B$9),$J27&gt;0,$H27&gt;审批参数!$B$12,$I27&gt;审批参数!$B$11,$K27&lt;&gt;"无",$C27="SaaS采购"),"R2","R1"))))))))))))))))</f>
        <v>暂停：批准条件未落实</v>
      </c>
      <c r="T27" s="8" t="s">
        <v>654</v>
      </c>
      <c r="U27" s="30" t="str">
        <f aca="false">IF($S27="","",IF($S27=$T27,"通过","需复核"))</f>
        <v>通过</v>
      </c>
      <c r="V27" s="8" t="s">
        <v>655</v>
      </c>
      <c r="W27" s="8" t="s">
        <v>212</v>
      </c>
    </row>
    <row r="28" customFormat="false" ht="33.75" hidden="false" customHeight="true" outlineLevel="0" collapsed="false">
      <c r="A28" s="10" t="s">
        <v>656</v>
      </c>
      <c r="B28" s="8" t="s">
        <v>657</v>
      </c>
      <c r="C28" s="8" t="s">
        <v>217</v>
      </c>
      <c r="D28" s="41" t="n">
        <v>100000</v>
      </c>
      <c r="E28" s="8" t="s">
        <v>218</v>
      </c>
      <c r="F28" s="10" t="s">
        <v>108</v>
      </c>
      <c r="G28" s="41" t="n">
        <v>100000</v>
      </c>
      <c r="H28" s="40" t="n">
        <v>3</v>
      </c>
      <c r="I28" s="36" t="n">
        <v>0</v>
      </c>
      <c r="J28" s="40" t="n">
        <v>0</v>
      </c>
      <c r="K28" s="8" t="s">
        <v>206</v>
      </c>
      <c r="L28" s="8" t="s">
        <v>201</v>
      </c>
      <c r="M28" s="8" t="s">
        <v>207</v>
      </c>
      <c r="N28" s="8" t="s">
        <v>206</v>
      </c>
      <c r="O28" s="8" t="s">
        <v>208</v>
      </c>
      <c r="P28" s="8" t="s">
        <v>207</v>
      </c>
      <c r="Q28" s="8" t="s">
        <v>208</v>
      </c>
      <c r="R28" s="8" t="s">
        <v>207</v>
      </c>
      <c r="S28" s="31" t="str">
        <f aca="false">IF($Q28="否","待补充",IF($R28="是","错误：编号重复",IF(AND(OR($E28="确定",$E28="零金额"),OR($D28="",$D28&lt;0)),"错误：金额",IF(AND($E28="确定",$F28&lt;&gt;"CNY"),"人工判断（HOLD）：非人民币",IF($E28="未确定","人工判断（HOLD）：金额未确定",IF(AND($E28="不适用",$C28&lt;&gt;"NDA/保密"),"待补充：金额口径",IF(AND($E28="零金额",$C28="NDA/保密"),"待补充",IF($E28="零金额","人工判断（HOLD）：零金额对价",IF(AND($E28&lt;&gt;"确定",$E28&lt;&gt;"零金额",$E28&lt;&gt;"不适用"),"错误：金额口径",IF($N28&lt;&gt;"无","暂停：存在未解除事项",IF(AND($K28&lt;&gt;"无",$L28&lt;&gt;"已完成"),"暂停：专项未完成",IF($O28&lt;&gt;"是","暂停：批准条件未落实",IF(AND($P28&lt;&gt;"是",$P28&lt;&gt;"不适用（未签署）"),"暂停：签署版不一致",IF(OR($M28="是",AND(OR($E28="确定",$E28="零金额"),N($G28)&gt;审批参数!$B$10)),"R3",IF($I28&gt;审批参数!$B$14,"R3",IF(OR(AND(OR($E28="确定",$E28="零金额"),N($G28)&gt;审批参数!$B$9),$J28&gt;0,$H28&gt;审批参数!$B$12,$I28&gt;审批参数!$B$11,$K28&lt;&gt;"无",$C28="SaaS采购"),"R2","R1"))))))))))))))))</f>
        <v>暂停：签署版不一致</v>
      </c>
      <c r="T28" s="8" t="s">
        <v>658</v>
      </c>
      <c r="U28" s="30" t="str">
        <f aca="false">IF($S28="","",IF($S28=$T28,"通过","需复核"))</f>
        <v>通过</v>
      </c>
      <c r="V28" s="8" t="s">
        <v>659</v>
      </c>
      <c r="W28" s="8" t="s">
        <v>212</v>
      </c>
    </row>
    <row r="29" customFormat="false" ht="33.75" hidden="false" customHeight="true" outlineLevel="0" collapsed="false">
      <c r="A29" s="10" t="s">
        <v>660</v>
      </c>
      <c r="B29" s="10" t="s">
        <v>661</v>
      </c>
      <c r="C29" s="10" t="s">
        <v>229</v>
      </c>
      <c r="D29" s="41" t="n">
        <v>96000</v>
      </c>
      <c r="E29" s="8" t="s">
        <v>218</v>
      </c>
      <c r="F29" s="10" t="s">
        <v>108</v>
      </c>
      <c r="G29" s="41" t="n">
        <v>96000</v>
      </c>
      <c r="H29" s="40" t="n">
        <v>12</v>
      </c>
      <c r="I29" s="36" t="n">
        <v>0.5</v>
      </c>
      <c r="J29" s="40" t="n">
        <v>1</v>
      </c>
      <c r="K29" s="8" t="s">
        <v>232</v>
      </c>
      <c r="L29" s="8" t="s">
        <v>233</v>
      </c>
      <c r="M29" s="8" t="s">
        <v>207</v>
      </c>
      <c r="N29" s="8" t="s">
        <v>206</v>
      </c>
      <c r="O29" s="8" t="s">
        <v>208</v>
      </c>
      <c r="P29" s="8" t="s">
        <v>583</v>
      </c>
      <c r="Q29" s="8" t="s">
        <v>208</v>
      </c>
      <c r="R29" s="8" t="s">
        <v>207</v>
      </c>
      <c r="S29" s="31" t="str">
        <f aca="false">IF($Q29="否","待补充",IF($R29="是","错误：编号重复",IF(AND(OR($E29="确定",$E29="零金额"),OR($D29="",$D29&lt;0)),"错误：金额",IF(AND($E29="确定",$F29&lt;&gt;"CNY"),"人工判断（HOLD）：非人民币",IF($E29="未确定","人工判断（HOLD）：金额未确定",IF(AND($E29="不适用",$C29&lt;&gt;"NDA/保密"),"待补充：金额口径",IF(AND($E29="零金额",$C29="NDA/保密"),"待补充",IF($E29="零金额","人工判断（HOLD）：零金额对价",IF(AND($E29&lt;&gt;"确定",$E29&lt;&gt;"零金额",$E29&lt;&gt;"不适用"),"错误：金额口径",IF($N29&lt;&gt;"无","暂停：存在未解除事项",IF(AND($K29&lt;&gt;"无",$L29&lt;&gt;"已完成"),"暂停：专项未完成",IF($O29&lt;&gt;"是","暂停：批准条件未落实",IF(AND($P29&lt;&gt;"是",$P29&lt;&gt;"不适用（未签署）"),"暂停：签署版不一致",IF(OR($M29="是",AND(OR($E29="确定",$E29="零金额"),N($G29)&gt;审批参数!$B$10)),"R3",IF($I29&gt;审批参数!$B$14,"R3",IF(OR(AND(OR($E29="确定",$E29="零金额"),N($G29)&gt;审批参数!$B$9),$J29&gt;0,$H29&gt;审批参数!$B$12,$I29&gt;审批参数!$B$11,$K29&lt;&gt;"无",$C29="SaaS采购"),"R2","R1"))))))))))))))))</f>
        <v>R2</v>
      </c>
      <c r="T29" s="10" t="s">
        <v>80</v>
      </c>
      <c r="U29" s="30" t="str">
        <f aca="false">IF($S29="","",IF($S29=$T29,"通过","需复核"))</f>
        <v>通过</v>
      </c>
      <c r="V29" s="10" t="s">
        <v>662</v>
      </c>
      <c r="W29" s="8" t="s">
        <v>212</v>
      </c>
    </row>
    <row r="30" customFormat="false" ht="33.75" hidden="false" customHeight="true" outlineLevel="0" collapsed="false">
      <c r="A30" s="10" t="s">
        <v>663</v>
      </c>
      <c r="B30" s="8" t="s">
        <v>664</v>
      </c>
      <c r="C30" s="8" t="s">
        <v>217</v>
      </c>
      <c r="D30" s="41"/>
      <c r="E30" s="8" t="s">
        <v>201</v>
      </c>
      <c r="F30" s="10" t="s">
        <v>108</v>
      </c>
      <c r="G30" s="41" t="s">
        <v>201</v>
      </c>
      <c r="H30" s="40" t="n">
        <v>3</v>
      </c>
      <c r="I30" s="36" t="n">
        <v>0</v>
      </c>
      <c r="J30" s="40" t="n">
        <v>0</v>
      </c>
      <c r="K30" s="8" t="s">
        <v>206</v>
      </c>
      <c r="L30" s="8" t="s">
        <v>201</v>
      </c>
      <c r="M30" s="8" t="s">
        <v>207</v>
      </c>
      <c r="N30" s="8" t="s">
        <v>206</v>
      </c>
      <c r="O30" s="8" t="s">
        <v>208</v>
      </c>
      <c r="P30" s="8" t="s">
        <v>583</v>
      </c>
      <c r="Q30" s="8" t="s">
        <v>208</v>
      </c>
      <c r="R30" s="8" t="s">
        <v>207</v>
      </c>
      <c r="S30" s="31" t="str">
        <f aca="false">IF($Q30="否","待补充",IF($R30="是","错误：编号重复",IF(AND(OR($E30="确定",$E30="零金额"),OR($D30="",$D30&lt;0)),"错误：金额",IF(AND($E30="确定",$F30&lt;&gt;"CNY"),"人工判断（HOLD）：非人民币",IF($E30="未确定","人工判断（HOLD）：金额未确定",IF(AND($E30="不适用",$C30&lt;&gt;"NDA/保密"),"待补充：金额口径",IF(AND($E30="零金额",$C30="NDA/保密"),"待补充",IF($E30="零金额","人工判断（HOLD）：零金额对价",IF(AND($E30&lt;&gt;"确定",$E30&lt;&gt;"零金额",$E30&lt;&gt;"不适用"),"错误：金额口径",IF($N30&lt;&gt;"无","暂停：存在未解除事项",IF(AND($K30&lt;&gt;"无",$L30&lt;&gt;"已完成"),"暂停：专项未完成",IF($O30&lt;&gt;"是","暂停：批准条件未落实",IF(AND($P30&lt;&gt;"是",$P30&lt;&gt;"不适用（未签署）"),"暂停：签署版不一致",IF(OR($M30="是",AND(OR($E30="确定",$E30="零金额"),N($G30)&gt;审批参数!$B$10)),"R3",IF($I30&gt;审批参数!$B$14,"R3",IF(OR(AND(OR($E30="确定",$E30="零金额"),N($G30)&gt;审批参数!$B$9),$J30&gt;0,$H30&gt;审批参数!$B$12,$I30&gt;审批参数!$B$11,$K30&lt;&gt;"无",$C30="SaaS采购"),"R2","R1"))))))))))))))))</f>
        <v>待补充：金额口径</v>
      </c>
      <c r="T30" s="8" t="s">
        <v>665</v>
      </c>
      <c r="U30" s="30" t="str">
        <f aca="false">IF($S30="","",IF($S30=$T30,"通过","需复核"))</f>
        <v>通过</v>
      </c>
      <c r="V30" s="8" t="s">
        <v>666</v>
      </c>
      <c r="W30" s="8" t="s">
        <v>212</v>
      </c>
    </row>
    <row r="31" customFormat="false" ht="33.75" hidden="false" customHeight="true" outlineLevel="0" collapsed="false">
      <c r="A31" s="10" t="s">
        <v>667</v>
      </c>
      <c r="B31" s="10" t="s">
        <v>668</v>
      </c>
      <c r="C31" s="10" t="s">
        <v>229</v>
      </c>
      <c r="D31" s="41" t="n">
        <v>96000</v>
      </c>
      <c r="E31" s="8" t="s">
        <v>218</v>
      </c>
      <c r="F31" s="10" t="s">
        <v>108</v>
      </c>
      <c r="G31" s="41" t="n">
        <v>96000</v>
      </c>
      <c r="H31" s="40" t="n">
        <v>12</v>
      </c>
      <c r="I31" s="36" t="n">
        <v>0.51</v>
      </c>
      <c r="J31" s="40" t="n">
        <v>1</v>
      </c>
      <c r="K31" s="8" t="s">
        <v>232</v>
      </c>
      <c r="L31" s="8" t="s">
        <v>233</v>
      </c>
      <c r="M31" s="8" t="s">
        <v>207</v>
      </c>
      <c r="N31" s="8" t="s">
        <v>206</v>
      </c>
      <c r="O31" s="8" t="s">
        <v>208</v>
      </c>
      <c r="P31" s="8" t="s">
        <v>583</v>
      </c>
      <c r="Q31" s="8" t="s">
        <v>208</v>
      </c>
      <c r="R31" s="8" t="s">
        <v>207</v>
      </c>
      <c r="S31" s="31" t="str">
        <f aca="false">IF($Q31="否","待补充",IF($R31="是","错误：编号重复",IF(AND(OR($E31="确定",$E31="零金额"),OR($D31="",$D31&lt;0)),"错误：金额",IF(AND($E31="确定",$F31&lt;&gt;"CNY"),"人工判断（HOLD）：非人民币",IF($E31="未确定","人工判断（HOLD）：金额未确定",IF(AND($E31="不适用",$C31&lt;&gt;"NDA/保密"),"待补充：金额口径",IF(AND($E31="零金额",$C31="NDA/保密"),"待补充",IF($E31="零金额","人工判断（HOLD）：零金额对价",IF(AND($E31&lt;&gt;"确定",$E31&lt;&gt;"零金额",$E31&lt;&gt;"不适用"),"错误：金额口径",IF($N31&lt;&gt;"无","暂停：存在未解除事项",IF(AND($K31&lt;&gt;"无",$L31&lt;&gt;"已完成"),"暂停：专项未完成",IF($O31&lt;&gt;"是","暂停：批准条件未落实",IF(AND($P31&lt;&gt;"是",$P31&lt;&gt;"不适用（未签署）"),"暂停：签署版不一致",IF(OR($M31="是",AND(OR($E31="确定",$E31="零金额"),N($G31)&gt;审批参数!$B$10)),"R3",IF($I31&gt;审批参数!$B$14,"R3",IF(OR(AND(OR($E31="确定",$E31="零金额"),N($G31)&gt;审批参数!$B$9),$J31&gt;0,$H31&gt;审批参数!$B$12,$I31&gt;审批参数!$B$11,$K31&lt;&gt;"无",$C31="SaaS采购"),"R2","R1"))))))))))))))))</f>
        <v>R3</v>
      </c>
      <c r="T31" s="10" t="s">
        <v>84</v>
      </c>
      <c r="U31" s="30" t="str">
        <f aca="false">IF($S31="","",IF($S31=$T31,"通过","需复核"))</f>
        <v>通过</v>
      </c>
      <c r="V31" s="8" t="s">
        <v>608</v>
      </c>
      <c r="W31" s="8" t="s">
        <v>212</v>
      </c>
    </row>
    <row r="34" customFormat="false" ht="21" hidden="false" customHeight="true" outlineLevel="0" collapsed="false">
      <c r="A34" s="39" t="s">
        <v>669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customFormat="false" ht="30" hidden="false" customHeight="true" outlineLevel="0" collapsed="false">
      <c r="A35" s="6" t="s">
        <v>570</v>
      </c>
      <c r="B35" s="6" t="s">
        <v>670</v>
      </c>
      <c r="C35" s="6" t="s">
        <v>671</v>
      </c>
      <c r="D35" s="6" t="s">
        <v>179</v>
      </c>
      <c r="E35" s="6" t="s">
        <v>672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 t="s">
        <v>673</v>
      </c>
      <c r="T35" s="6" t="s">
        <v>503</v>
      </c>
      <c r="U35" s="6" t="s">
        <v>580</v>
      </c>
      <c r="V35" s="6" t="s">
        <v>102</v>
      </c>
      <c r="W35" s="6" t="s">
        <v>212</v>
      </c>
    </row>
    <row r="36" customFormat="false" ht="25.5" hidden="false" customHeight="true" outlineLevel="0" collapsed="false">
      <c r="A36" s="10" t="s">
        <v>674</v>
      </c>
      <c r="B36" s="8" t="s">
        <v>675</v>
      </c>
      <c r="C36" s="32" t="n">
        <v>46402</v>
      </c>
      <c r="D36" s="8" t="s">
        <v>348</v>
      </c>
      <c r="E36" s="8" t="s">
        <v>676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31" t="str">
        <f aca="false">IF(OR($C36="",$D36=""),"待补充",IF(OR($D36="已完成",$D36="已取消"),"—",IF($C36&lt;审批参数!$B$7,"逾期 "&amp;(审批参数!$B$7-$C36)&amp;" 天",IF($C36&lt;=审批参数!$B$7+审批参数!$B$13,"即将到期 "&amp;($C36-审批参数!$B$7)&amp;" 天","未到期"))))</f>
        <v>逾期 11 天</v>
      </c>
      <c r="T36" s="8" t="s">
        <v>676</v>
      </c>
      <c r="U36" s="31" t="str">
        <f aca="false">IF($S36=$T36,"通过","需复核")</f>
        <v>通过</v>
      </c>
      <c r="V36" s="8"/>
      <c r="W36" s="8" t="s">
        <v>212</v>
      </c>
    </row>
    <row r="37" customFormat="false" ht="25.5" hidden="false" customHeight="true" outlineLevel="0" collapsed="false">
      <c r="A37" s="10" t="s">
        <v>677</v>
      </c>
      <c r="B37" s="8" t="s">
        <v>678</v>
      </c>
      <c r="C37" s="32" t="n">
        <v>46418</v>
      </c>
      <c r="D37" s="8" t="s">
        <v>348</v>
      </c>
      <c r="E37" s="8" t="s">
        <v>679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31" t="str">
        <f aca="false">IF(OR($C37="",$D37=""),"待补充",IF(OR($D37="已完成",$D37="已取消"),"—",IF($C37&lt;审批参数!$B$7,"逾期 "&amp;(审批参数!$B$7-$C37)&amp;" 天",IF($C37&lt;=审批参数!$B$7+审批参数!$B$13,"即将到期 "&amp;($C37-审批参数!$B$7)&amp;" 天","未到期"))))</f>
        <v>即将到期 5 天</v>
      </c>
      <c r="T37" s="8" t="s">
        <v>679</v>
      </c>
      <c r="U37" s="31" t="str">
        <f aca="false">IF($S37=$T37,"通过","需复核")</f>
        <v>通过</v>
      </c>
      <c r="V37" s="8"/>
      <c r="W37" s="8" t="s">
        <v>212</v>
      </c>
    </row>
    <row r="38" customFormat="false" ht="25.5" hidden="false" customHeight="true" outlineLevel="0" collapsed="false">
      <c r="A38" s="10" t="s">
        <v>680</v>
      </c>
      <c r="B38" s="8" t="s">
        <v>681</v>
      </c>
      <c r="C38" s="32" t="n">
        <v>46473</v>
      </c>
      <c r="D38" s="8" t="s">
        <v>348</v>
      </c>
      <c r="E38" s="8" t="s">
        <v>682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31" t="str">
        <f aca="false">IF(OR($C38="",$D38=""),"待补充",IF(OR($D38="已完成",$D38="已取消"),"—",IF($C38&lt;审批参数!$B$7,"逾期 "&amp;(审批参数!$B$7-$C38)&amp;" 天",IF($C38&lt;=审批参数!$B$7+审批参数!$B$13,"即将到期 "&amp;($C38-审批参数!$B$7)&amp;" 天","未到期"))))</f>
        <v>未到期</v>
      </c>
      <c r="T38" s="8" t="s">
        <v>682</v>
      </c>
      <c r="U38" s="31" t="str">
        <f aca="false">IF($S38=$T38,"通过","需复核")</f>
        <v>通过</v>
      </c>
      <c r="V38" s="8"/>
      <c r="W38" s="8" t="s">
        <v>212</v>
      </c>
    </row>
    <row r="39" customFormat="false" ht="25.5" hidden="false" customHeight="true" outlineLevel="0" collapsed="false">
      <c r="A39" s="10" t="s">
        <v>683</v>
      </c>
      <c r="B39" s="8" t="s">
        <v>684</v>
      </c>
      <c r="C39" s="32" t="n">
        <v>46402</v>
      </c>
      <c r="D39" s="8" t="s">
        <v>233</v>
      </c>
      <c r="E39" s="10" t="s">
        <v>685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31" t="str">
        <f aca="false">IF(OR($C39="",$D39=""),"待补充",IF(OR($D39="已完成",$D39="已取消"),"—",IF($C39&lt;审批参数!$B$7,"逾期 "&amp;(审批参数!$B$7-$C39)&amp;" 天",IF($C39&lt;=审批参数!$B$7+审批参数!$B$13,"即将到期 "&amp;($C39-审批参数!$B$7)&amp;" 天","未到期"))))</f>
        <v>—</v>
      </c>
      <c r="T39" s="10" t="s">
        <v>685</v>
      </c>
      <c r="U39" s="31" t="str">
        <f aca="false">IF($S39=$T39,"通过","需复核")</f>
        <v>通过</v>
      </c>
      <c r="V39" s="8"/>
      <c r="W39" s="8" t="s">
        <v>212</v>
      </c>
    </row>
    <row r="40" customFormat="false" ht="25.5" hidden="false" customHeight="true" outlineLevel="0" collapsed="false">
      <c r="A40" s="10" t="s">
        <v>686</v>
      </c>
      <c r="B40" s="8" t="s">
        <v>687</v>
      </c>
      <c r="C40" s="32"/>
      <c r="D40" s="8" t="s">
        <v>348</v>
      </c>
      <c r="E40" s="8" t="s">
        <v>620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31" t="str">
        <f aca="false">IF(OR($C40="",$D40=""),"待补充",IF(OR($D40="已完成",$D40="已取消"),"—",IF($C40&lt;审批参数!$B$7,"逾期 "&amp;(审批参数!$B$7-$C40)&amp;" 天",IF($C40&lt;=审批参数!$B$7+审批参数!$B$13,"即将到期 "&amp;($C40-审批参数!$B$7)&amp;" 天","未到期"))))</f>
        <v>待补充</v>
      </c>
      <c r="T40" s="8" t="s">
        <v>620</v>
      </c>
      <c r="U40" s="31" t="str">
        <f aca="false">IF($S40=$T40,"通过","需复核")</f>
        <v>通过</v>
      </c>
      <c r="V40" s="8"/>
      <c r="W40" s="8" t="s">
        <v>212</v>
      </c>
    </row>
    <row r="41" customFormat="false" ht="25.5" hidden="false" customHeight="true" outlineLevel="0" collapsed="false">
      <c r="A41" s="10" t="s">
        <v>688</v>
      </c>
      <c r="B41" s="8" t="s">
        <v>689</v>
      </c>
      <c r="C41" s="32" t="n">
        <v>46387</v>
      </c>
      <c r="D41" s="8" t="s">
        <v>348</v>
      </c>
      <c r="E41" s="8" t="s">
        <v>690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31" t="str">
        <f aca="false">IF(OR($C41="",$D41=""),"待补充",IF(OR($D41="已完成",$D41="已取消"),"—",IF($C41&lt;审批参数!$B$7,"逾期 "&amp;(审批参数!$B$7-$C41)&amp;" 天",IF($C41&lt;=审批参数!$B$7+审批参数!$B$13,"即将到期 "&amp;($C41-审批参数!$B$7)&amp;" 天","未到期"))))</f>
        <v>逾期 26 天</v>
      </c>
      <c r="T41" s="8" t="s">
        <v>690</v>
      </c>
      <c r="U41" s="31" t="str">
        <f aca="false">IF($S41=$T41,"通过","需复核")</f>
        <v>通过</v>
      </c>
      <c r="V41" s="8"/>
      <c r="W41" s="8" t="s">
        <v>212</v>
      </c>
    </row>
    <row r="42" customFormat="false" ht="25.5" hidden="false" customHeight="true" outlineLevel="0" collapsed="false">
      <c r="A42" s="10" t="s">
        <v>691</v>
      </c>
      <c r="B42" s="8" t="s">
        <v>692</v>
      </c>
      <c r="C42" s="32" t="n">
        <v>46428</v>
      </c>
      <c r="D42" s="8" t="s">
        <v>348</v>
      </c>
      <c r="E42" s="8" t="s">
        <v>693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31" t="str">
        <f aca="false">IF(OR($C42="",$D42=""),"待补充",IF(OR($D42="已完成",$D42="已取消"),"—",IF($C42&lt;审批参数!$B$7,"逾期 "&amp;(审批参数!$B$7-$C42)&amp;" 天",IF($C42&lt;=审批参数!$B$7+审批参数!$B$13,"即将到期 "&amp;($C42-审批参数!$B$7)&amp;" 天","未到期"))))</f>
        <v>即将到期 15 天</v>
      </c>
      <c r="T42" s="8" t="s">
        <v>693</v>
      </c>
      <c r="U42" s="31" t="str">
        <f aca="false">IF($S42=$T42,"通过","需复核")</f>
        <v>通过</v>
      </c>
      <c r="V42" s="8"/>
      <c r="W42" s="8" t="s">
        <v>212</v>
      </c>
    </row>
    <row r="43" customFormat="false" ht="25.5" hidden="false" customHeight="true" outlineLevel="0" collapsed="false">
      <c r="A43" s="10" t="s">
        <v>694</v>
      </c>
      <c r="B43" s="8" t="s">
        <v>695</v>
      </c>
      <c r="C43" s="32" t="n">
        <v>46539</v>
      </c>
      <c r="D43" s="8" t="s">
        <v>348</v>
      </c>
      <c r="E43" s="8" t="s">
        <v>682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31" t="str">
        <f aca="false">IF(OR($C43="",$D43=""),"待补充",IF(OR($D43="已完成",$D43="已取消"),"—",IF($C43&lt;审批参数!$B$7,"逾期 "&amp;(审批参数!$B$7-$C43)&amp;" 天",IF($C43&lt;=审批参数!$B$7+审批参数!$B$13,"即将到期 "&amp;($C43-审批参数!$B$7)&amp;" 天","未到期"))))</f>
        <v>未到期</v>
      </c>
      <c r="T43" s="8" t="s">
        <v>682</v>
      </c>
      <c r="U43" s="31" t="str">
        <f aca="false">IF($S43=$T43,"通过","需复核")</f>
        <v>通过</v>
      </c>
      <c r="V43" s="8"/>
      <c r="W43" s="8" t="s">
        <v>212</v>
      </c>
    </row>
    <row r="44" customFormat="false" ht="21" hidden="false" customHeight="true" outlineLevel="0" collapsed="false">
      <c r="A44" s="39" t="s">
        <v>696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customFormat="false" ht="30" hidden="false" customHeight="true" outlineLevel="0" collapsed="false">
      <c r="A45" s="6" t="s">
        <v>570</v>
      </c>
      <c r="B45" s="6" t="s">
        <v>178</v>
      </c>
      <c r="C45" s="6" t="s">
        <v>697</v>
      </c>
      <c r="D45" s="6" t="s">
        <v>289</v>
      </c>
      <c r="E45" s="6" t="s">
        <v>296</v>
      </c>
      <c r="F45" s="6" t="s">
        <v>698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 t="s">
        <v>699</v>
      </c>
      <c r="T45" s="6" t="s">
        <v>503</v>
      </c>
      <c r="U45" s="6" t="s">
        <v>580</v>
      </c>
      <c r="V45" s="6" t="s">
        <v>102</v>
      </c>
      <c r="W45" s="6" t="s">
        <v>212</v>
      </c>
    </row>
    <row r="46" customFormat="false" ht="25.5" hidden="false" customHeight="true" outlineLevel="0" collapsed="false">
      <c r="A46" s="10" t="s">
        <v>700</v>
      </c>
      <c r="B46" s="10" t="s">
        <v>203</v>
      </c>
      <c r="C46" s="10" t="s">
        <v>203</v>
      </c>
      <c r="D46" s="8" t="s">
        <v>208</v>
      </c>
      <c r="E46" s="8" t="s">
        <v>208</v>
      </c>
      <c r="F46" s="8" t="s">
        <v>701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31" t="str">
        <f aca="false">IF(B46&lt;&gt;C46,"错误：合同版本不匹配",IF(D46&lt;&gt;"是","需复核：非最终版本",IF(E46&lt;&gt;"是","需复核：批准条件未落实","已绑定最终版本")))</f>
        <v>已绑定最终版本</v>
      </c>
      <c r="T46" s="8" t="s">
        <v>701</v>
      </c>
      <c r="U46" s="30" t="str">
        <f aca="false">IF($S46=$T46,"通过","需复核")</f>
        <v>通过</v>
      </c>
      <c r="V46" s="8" t="s">
        <v>212</v>
      </c>
    </row>
    <row r="47" customFormat="false" ht="25.5" hidden="false" customHeight="true" outlineLevel="0" collapsed="false">
      <c r="A47" s="10" t="s">
        <v>702</v>
      </c>
      <c r="B47" s="10" t="s">
        <v>703</v>
      </c>
      <c r="C47" s="10" t="s">
        <v>203</v>
      </c>
      <c r="D47" s="8" t="s">
        <v>208</v>
      </c>
      <c r="E47" s="8" t="s">
        <v>208</v>
      </c>
      <c r="F47" s="8" t="s">
        <v>704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31" t="str">
        <f aca="false">IF(B47&lt;&gt;C47,"错误：合同版本不匹配",IF(D47&lt;&gt;"是","需复核：非最终版本",IF(E47&lt;&gt;"是","需复核：批准条件未落实","已绑定最终版本")))</f>
        <v>错误：合同版本不匹配</v>
      </c>
      <c r="T47" s="8" t="s">
        <v>704</v>
      </c>
      <c r="U47" s="30" t="str">
        <f aca="false">IF($S47=$T47,"通过","需复核")</f>
        <v>通过</v>
      </c>
      <c r="V47" s="8" t="s">
        <v>212</v>
      </c>
    </row>
    <row r="48" customFormat="false" ht="25.5" hidden="false" customHeight="true" outlineLevel="0" collapsed="false">
      <c r="A48" s="10" t="s">
        <v>705</v>
      </c>
      <c r="B48" s="10" t="s">
        <v>203</v>
      </c>
      <c r="C48" s="10" t="s">
        <v>203</v>
      </c>
      <c r="D48" s="8" t="s">
        <v>207</v>
      </c>
      <c r="E48" s="8" t="s">
        <v>208</v>
      </c>
      <c r="F48" s="8" t="s">
        <v>706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31" t="str">
        <f aca="false">IF(B48&lt;&gt;C48,"错误：合同版本不匹配",IF(D48&lt;&gt;"是","需复核：非最终版本",IF(E48&lt;&gt;"是","需复核：批准条件未落实","已绑定最终版本")))</f>
        <v>需复核：非最终版本</v>
      </c>
      <c r="T48" s="8" t="s">
        <v>706</v>
      </c>
      <c r="U48" s="30" t="str">
        <f aca="false">IF($S48=$T48,"通过","需复核")</f>
        <v>通过</v>
      </c>
      <c r="V48" s="8" t="s">
        <v>212</v>
      </c>
    </row>
    <row r="49" customFormat="false" ht="25.5" hidden="false" customHeight="true" outlineLevel="0" collapsed="false">
      <c r="A49" s="10" t="s">
        <v>707</v>
      </c>
      <c r="B49" s="10" t="s">
        <v>203</v>
      </c>
      <c r="C49" s="10" t="s">
        <v>203</v>
      </c>
      <c r="D49" s="8" t="s">
        <v>208</v>
      </c>
      <c r="E49" s="8" t="s">
        <v>207</v>
      </c>
      <c r="F49" s="8" t="s">
        <v>708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31" t="str">
        <f aca="false">IF(B49&lt;&gt;C49,"错误：合同版本不匹配",IF(D49&lt;&gt;"是","需复核：非最终版本",IF(E49&lt;&gt;"是","需复核：批准条件未落实","已绑定最终版本")))</f>
        <v>需复核：批准条件未落实</v>
      </c>
      <c r="T49" s="8" t="s">
        <v>708</v>
      </c>
      <c r="U49" s="30" t="str">
        <f aca="false">IF($S49=$T49,"通过","需复核")</f>
        <v>通过</v>
      </c>
      <c r="V49" s="8" t="s">
        <v>212</v>
      </c>
    </row>
    <row r="52" customFormat="false" ht="21" hidden="false" customHeight="true" outlineLevel="0" collapsed="false">
      <c r="A52" s="39" t="s">
        <v>709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customFormat="false" ht="25.5" hidden="false" customHeight="true" outlineLevel="0" collapsed="false">
      <c r="A53" s="6" t="s">
        <v>710</v>
      </c>
      <c r="B53" s="6" t="s">
        <v>502</v>
      </c>
      <c r="C53" s="6" t="s">
        <v>503</v>
      </c>
      <c r="D53" s="6" t="s">
        <v>580</v>
      </c>
      <c r="E53" s="6" t="s">
        <v>102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customFormat="false" ht="25.5" hidden="false" customHeight="true" outlineLevel="0" collapsed="false">
      <c r="A54" s="8" t="s">
        <v>505</v>
      </c>
      <c r="B54" s="41" t="n">
        <f aca="false">36000+48000+36000</f>
        <v>120000</v>
      </c>
      <c r="C54" s="41" t="n">
        <v>120000</v>
      </c>
      <c r="D54" s="10" t="str">
        <f aca="false">IF(B54=C54,"通过","需复核")</f>
        <v>通过</v>
      </c>
      <c r="E54" s="10" t="s">
        <v>711</v>
      </c>
    </row>
    <row r="55" customFormat="false" ht="25.5" hidden="false" customHeight="true" outlineLevel="0" collapsed="false">
      <c r="A55" s="8" t="s">
        <v>507</v>
      </c>
      <c r="B55" s="41" t="n">
        <f aca="false">合同台账!J6</f>
        <v>120000</v>
      </c>
      <c r="C55" s="41" t="n">
        <v>120000</v>
      </c>
      <c r="D55" s="10" t="str">
        <f aca="false">IF(B55=C55,"通过","需复核")</f>
        <v>通过</v>
      </c>
      <c r="E55" s="8" t="s">
        <v>508</v>
      </c>
    </row>
    <row r="56" customFormat="false" ht="25.5" hidden="false" customHeight="true" outlineLevel="0" collapsed="false">
      <c r="A56" s="10" t="s">
        <v>509</v>
      </c>
      <c r="B56" s="41" t="n">
        <f aca="false">80*100*12</f>
        <v>96000</v>
      </c>
      <c r="C56" s="41" t="n">
        <v>96000</v>
      </c>
      <c r="D56" s="10" t="str">
        <f aca="false">IF(B56=C56,"通过","需复核")</f>
        <v>通过</v>
      </c>
      <c r="E56" s="10" t="s">
        <v>712</v>
      </c>
    </row>
    <row r="57" customFormat="false" ht="25.5" hidden="false" customHeight="true" outlineLevel="0" collapsed="false">
      <c r="A57" s="10" t="s">
        <v>511</v>
      </c>
      <c r="B57" s="41" t="n">
        <f aca="false">48000+48000</f>
        <v>96000</v>
      </c>
      <c r="C57" s="41" t="n">
        <v>96000</v>
      </c>
      <c r="D57" s="10" t="str">
        <f aca="false">IF(B57=C57,"通过","需复核")</f>
        <v>通过</v>
      </c>
      <c r="E57" s="10" t="s">
        <v>713</v>
      </c>
    </row>
    <row r="58" customFormat="false" ht="25.5" hidden="false" customHeight="true" outlineLevel="0" collapsed="false">
      <c r="A58" s="10" t="s">
        <v>513</v>
      </c>
      <c r="B58" s="41" t="n">
        <f aca="false">合同台账!J7</f>
        <v>96000</v>
      </c>
      <c r="C58" s="41" t="n">
        <v>96000</v>
      </c>
      <c r="D58" s="10" t="str">
        <f aca="false">IF(B58=C58,"通过","需复核")</f>
        <v>通过</v>
      </c>
      <c r="E58" s="8" t="s">
        <v>508</v>
      </c>
    </row>
    <row r="59" customFormat="false" ht="25.5" hidden="false" customHeight="true" outlineLevel="0" collapsed="false">
      <c r="A59" s="10" t="s">
        <v>714</v>
      </c>
      <c r="B59" s="41" t="str">
        <f aca="false">合同台账!H5</f>
        <v>不适用</v>
      </c>
      <c r="C59" s="41" t="s">
        <v>201</v>
      </c>
      <c r="D59" s="10" t="str">
        <f aca="false">IF(B59=C59,"通过","需复核")</f>
        <v>通过</v>
      </c>
      <c r="E59" s="8" t="s">
        <v>715</v>
      </c>
    </row>
  </sheetData>
  <mergeCells count="6">
    <mergeCell ref="A1:M1"/>
    <mergeCell ref="A2:M2"/>
    <mergeCell ref="A4:W4"/>
    <mergeCell ref="A34:W34"/>
    <mergeCell ref="A44:W44"/>
    <mergeCell ref="A52:W52"/>
  </mergeCells>
  <conditionalFormatting sqref="U7:U31">
    <cfRule type="expression" priority="2" aboveAverage="0" equalAverage="0" bottom="0" percent="0" rank="0" text="" dxfId="8">
      <formula>$U7="通过"</formula>
    </cfRule>
    <cfRule type="expression" priority="3" aboveAverage="0" equalAverage="0" bottom="0" percent="0" rank="0" text="" dxfId="5">
      <formula>$U7="需复核"</formula>
    </cfRule>
  </conditionalFormatting>
  <conditionalFormatting sqref="U36:U43">
    <cfRule type="expression" priority="4" aboveAverage="0" equalAverage="0" bottom="0" percent="0" rank="0" text="" dxfId="8">
      <formula>$U36="通过"</formula>
    </cfRule>
  </conditionalFormatting>
  <conditionalFormatting sqref="U46:U49">
    <cfRule type="expression" priority="5" aboveAverage="0" equalAverage="0" bottom="0" percent="0" rank="0" text="" dxfId="8">
      <formula>$U46="通过"</formula>
    </cfRule>
  </conditionalFormatting>
  <conditionalFormatting sqref="D54:D59">
    <cfRule type="expression" priority="6" aboveAverage="0" equalAverage="0" bottom="0" percent="0" rank="0" text="" dxfId="8">
      <formula>$D54="通过"</formula>
    </cfRule>
  </conditionalFormatting>
  <dataValidations count="6">
    <dataValidation allowBlank="true" error="请从下拉列表选择" errorStyle="stop" errorTitle="输入不符合口径" operator="between" showDropDown="false" showErrorMessage="false" showInputMessage="false" sqref="E7:E31" type="list">
      <formula1>"确定,未确定,不适用,零金额"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F7:F31" type="list">
      <formula1>"CNY,USD,EUR,其他"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M7:O31" type="list">
      <formula1>"是,否"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L7:L31" type="list">
      <formula1>"无,未完成,已完成,不适用"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Q7:R31" type="list">
      <formula1>"是,否"</formula1>
      <formula2>0</formula2>
    </dataValidation>
    <dataValidation allowBlank="true" error="请从下拉列表选择" errorStyle="stop" errorTitle="输入不符合口径" operator="between" showDropDown="false" showErrorMessage="false" showInputMessage="false" sqref="D36:D43" type="list">
      <formula1>"待完成,已完成,已取消"</formula1>
      <formula2>0</formula2>
    </dataValidation>
  </dataValidations>
  <printOptions headings="false" gridLines="false" gridLinesSet="true" horizontalCentered="false" verticalCentered="false"/>
  <pageMargins left="0.3" right="0.3" top="0.5" bottom="0.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法务OPC · M01 合同审批台账 v1.0 · 模拟模板 ·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2026-10-30T01:03:23Z</dcterms:created>
  <dc:creator>法务OPC</dc:creator>
  <dc:description>模拟参数；人工审批结论与授权结果分列；公式检查签署路由、版本、证据及期限；不得自动批准。</dc:description>
  <dc:language>en-US</dc:language>
  <cp:lastModifiedBy/>
  <dcterms:modified xsi:type="dcterms:W3CDTF">2026-10-30T01:17:26Z</dcterms:modified>
  <cp:revision>0</cp:revision>
  <dc:subject/>
  <dc:title>M01 合同审批台账（八表）v1.1</dc:title>
  <cp:version>v1.1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