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说明" sheetId="1" state="visible" r:id="rId3"/>
    <sheet name="选聘评分" sheetId="2" state="visible" r:id="rId4"/>
    <sheet name="费率比较" sheetId="3" state="visible" r:id="rId5"/>
    <sheet name="案件台账" sheetId="4" state="visible" r:id="rId6"/>
    <sheet name="例会记录" sheetId="5" state="visible" r:id="rId7"/>
    <sheet name="结案复盘" sheetId="6" state="visible" r:id="rId8"/>
    <sheet name="试算" sheetId="7" state="visible" r:id="rId9"/>
  </sheets>
  <definedNames>
    <definedName function="false" hidden="false" localSheetId="4" name="_xlnm.Print_Area" vbProcedure="false">例会记录!$A$1:$L$22</definedName>
    <definedName function="false" hidden="false" localSheetId="4" name="_xlnm.Print_Titles" vbProcedure="false">例会记录!$1:$3</definedName>
    <definedName function="false" hidden="false" localSheetId="3" name="_xlnm.Print_Area" vbProcedure="false">案件台账!$A$1:$Q$18</definedName>
    <definedName function="false" hidden="false" localSheetId="3" name="_xlnm.Print_Titles" vbProcedure="false">案件台账!$1:$4</definedName>
    <definedName function="false" hidden="false" localSheetId="5" name="_xlnm.Print_Area" vbProcedure="false">结案复盘!$A$1:$M$19</definedName>
    <definedName function="false" hidden="false" localSheetId="5" name="_xlnm.Print_Titles" vbProcedure="false">结案复盘!$1:$3</definedName>
    <definedName function="false" hidden="false" localSheetId="6" name="_xlnm.Print_Area" vbProcedure="false">试算!$A$1:$D$21</definedName>
    <definedName function="false" hidden="false" localSheetId="0" name="_xlnm.Print_Area" vbProcedure="false">说明!$A$1:$F$36</definedName>
    <definedName function="false" hidden="false" localSheetId="2" name="_xlnm.Print_Area" vbProcedure="false">费率比较!$A$1:$P$21</definedName>
    <definedName function="false" hidden="false" localSheetId="2" name="_xlnm.Print_Titles" vbProcedure="false">费率比较!$1:$3</definedName>
    <definedName function="false" hidden="false" localSheetId="1" name="_xlnm.Print_Area" vbProcedure="false">选聘评分!$A$1:$L$18</definedName>
    <definedName function="false" hidden="false" localSheetId="1" name="_xlnm.Print_Titles" vbProcedure="false">选聘评分!$1:$4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<sst xmlns="http://schemas.openxmlformats.org/spreadsheetml/2006/main" count="256" uniqueCount="225">
  <si>
    <t xml:space="preserve">外聘律师管理工具（v0.1）</t>
  </si>
  <si>
    <t xml:space="preserve">版本</t>
  </si>
  <si>
    <t xml:space="preserve">v0.1</t>
  </si>
  <si>
    <t xml:space="preserve">更新日期</t>
  </si>
  <si>
    <t xml:space="preserve">用途</t>
  </si>
  <si>
    <t xml:space="preserve">选聘评分、费率比较、案件台账、例会记录和结案复盘。所有费率和金额均为模拟口径，不代表市场报价。</t>
  </si>
  <si>
    <t xml:space="preserve">使用顺序</t>
  </si>
  <si>
    <r>
      <rPr>
        <sz val="11"/>
        <color rgb="FF1F4E78"/>
        <rFont val="等线"/>
        <family val="0"/>
        <charset val="1"/>
      </rPr>
      <t xml:space="preserve">1. </t>
    </r>
    <r>
      <rPr>
        <sz val="11"/>
        <color rgb="FF1F4E78"/>
        <rFont val="Noto Sans CJK SC"/>
        <family val="2"/>
      </rPr>
      <t xml:space="preserve">选聘评分：先做利益冲突核查，再按专业、经验、投入、费率、合规、响应六项打分；评分只用于排序。</t>
    </r>
  </si>
  <si>
    <r>
      <rPr>
        <sz val="11"/>
        <color rgb="FF1F4E78"/>
        <rFont val="等线"/>
        <family val="0"/>
        <charset val="1"/>
      </rPr>
      <t xml:space="preserve">2. </t>
    </r>
    <r>
      <rPr>
        <sz val="11"/>
        <color rgb="FF1F4E78"/>
        <rFont val="Noto Sans CJK SC"/>
        <family val="2"/>
      </rPr>
      <t xml:space="preserve">费率比较：把小时、固定、封顶、风险、混合报价折算成可比总成本，并设置预算上限。</t>
    </r>
  </si>
  <si>
    <r>
      <rPr>
        <sz val="11"/>
        <color rgb="FF1F4E78"/>
        <rFont val="等线"/>
        <family val="0"/>
        <charset val="1"/>
      </rPr>
      <t xml:space="preserve">3. </t>
    </r>
    <r>
      <rPr>
        <sz val="11"/>
        <color rgb="FF1F4E78"/>
        <rFont val="Noto Sans CJK SC"/>
        <family val="2"/>
      </rPr>
      <t xml:space="preserve">案件台账：登记程序、时效、下一节点、预算和风险灯；每周更新。</t>
    </r>
  </si>
  <si>
    <r>
      <rPr>
        <sz val="11"/>
        <color rgb="FF1F4E78"/>
        <rFont val="等线"/>
        <family val="0"/>
        <charset val="1"/>
      </rPr>
      <t xml:space="preserve">4. </t>
    </r>
    <r>
      <rPr>
        <sz val="11"/>
        <color rgb="FF1F4E78"/>
        <rFont val="Noto Sans CJK SC"/>
        <family val="2"/>
      </rPr>
      <t xml:space="preserve">例会记录：固定议程，记录事实、争点、策略、行动项和预算变化。</t>
    </r>
  </si>
  <si>
    <r>
      <rPr>
        <sz val="11"/>
        <color rgb="FF1F4E78"/>
        <rFont val="等线"/>
        <family val="0"/>
        <charset val="1"/>
      </rPr>
      <t xml:space="preserve">5. </t>
    </r>
    <r>
      <rPr>
        <sz val="11"/>
        <color rgb="FF1F4E78"/>
        <rFont val="Noto Sans CJK SC"/>
        <family val="2"/>
      </rPr>
      <t xml:space="preserve">结案复盘：核对回款、费用、周期和目标达成，更新外部律师评分和知识库。</t>
    </r>
  </si>
  <si>
    <t xml:space="preserve">工作表索引</t>
  </si>
  <si>
    <t xml:space="preserve">选聘评分</t>
  </si>
  <si>
    <t xml:space="preserve">六维加权评分，含权重、建议和评分锚点</t>
  </si>
  <si>
    <t xml:space="preserve">费率比较</t>
  </si>
  <si>
    <r>
      <rPr>
        <sz val="11"/>
        <color rgb="FF1F4E78"/>
        <rFont val="Noto Sans CJK SC"/>
        <family val="2"/>
      </rPr>
      <t xml:space="preserve">小时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固定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封顶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风险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混合报价折算与总成本比较</t>
    </r>
  </si>
  <si>
    <t xml:space="preserve">案件台账</t>
  </si>
  <si>
    <t xml:space="preserve">程序、人工核准截止日、最早节点、预算余额和风险灯</t>
  </si>
  <si>
    <t xml:space="preserve">例会记录</t>
  </si>
  <si>
    <t xml:space="preserve">事实更新、法律争点、策略、行动项和逾期提醒</t>
  </si>
  <si>
    <t xml:space="preserve">结案复盘</t>
  </si>
  <si>
    <t xml:space="preserve">回款、债权、费用、回款率、净回收率、目标达成和经验</t>
  </si>
  <si>
    <t xml:space="preserve">试算</t>
  </si>
  <si>
    <t xml:space="preserve">引用示例行验证公式；修改示例数据后重新核对</t>
  </si>
  <si>
    <t xml:space="preserve">重要提示</t>
  </si>
  <si>
    <r>
      <rPr>
        <sz val="11"/>
        <color rgb="FF1F4E78"/>
        <rFont val="等线"/>
        <family val="0"/>
        <charset val="1"/>
      </rPr>
      <t xml:space="preserve">1. </t>
    </r>
    <r>
      <rPr>
        <sz val="11"/>
        <color rgb="FF1F4E78"/>
        <rFont val="Noto Sans CJK SC"/>
        <family val="2"/>
      </rPr>
      <t xml:space="preserve">本工具不是法律意见，不替代针对具体案件的律师意见；选聘、报价、和解和诉讼决策由有权人批准。</t>
    </r>
  </si>
  <si>
    <r>
      <rPr>
        <sz val="11"/>
        <color rgb="FF1F4E78"/>
        <rFont val="等线"/>
        <family val="0"/>
        <charset val="1"/>
      </rPr>
      <t xml:space="preserve">2. </t>
    </r>
    <r>
      <rPr>
        <sz val="11"/>
        <color rgb="FF1F4E78"/>
        <rFont val="Noto Sans CJK SC"/>
        <family val="2"/>
      </rPr>
      <t xml:space="preserve">费率、工时、预算、回款和周期均为模拟口径，仅用于演示比较方法；实际报价以书面报价单和合同为准。</t>
    </r>
  </si>
  <si>
    <r>
      <rPr>
        <sz val="11"/>
        <color rgb="FF1F4E78"/>
        <rFont val="等线"/>
        <family val="0"/>
        <charset val="1"/>
      </rPr>
      <t xml:space="preserve">3. </t>
    </r>
    <r>
      <rPr>
        <sz val="11"/>
        <color rgb="FF1F4E78"/>
        <rFont val="Noto Sans CJK SC"/>
        <family val="2"/>
      </rPr>
      <t xml:space="preserve">劳动报酬、工伤赔偿、社会保险待遇等列明案件禁止（含变相）风险代理；其他案件先核查适用性及各环节合计收费分段上限，混合报价不得规避。</t>
    </r>
  </si>
  <si>
    <r>
      <rPr>
        <sz val="11"/>
        <color rgb="FF1F4E78"/>
        <rFont val="等线"/>
        <family val="0"/>
        <charset val="1"/>
      </rPr>
      <t xml:space="preserve">4. </t>
    </r>
    <r>
      <rPr>
        <sz val="11"/>
        <color rgb="FF1F4E78"/>
        <rFont val="Noto Sans CJK SC"/>
        <family val="2"/>
      </rPr>
      <t xml:space="preserve">表内主体、金额及案件均为虚构，各表示例独立演示，不能据此声称真实代理或结案；真实内部使用须授权和访问控制，对外分享须脱敏。</t>
    </r>
  </si>
  <si>
    <r>
      <rPr>
        <sz val="11"/>
        <color rgb="FF1F4E78"/>
        <rFont val="等线"/>
        <family val="0"/>
        <charset val="1"/>
      </rPr>
      <t xml:space="preserve">5. </t>
    </r>
    <r>
      <rPr>
        <sz val="11"/>
        <color rgb="FF1F4E78"/>
        <rFont val="Noto Sans CJK SC"/>
        <family val="2"/>
      </rPr>
      <t xml:space="preserve">冲突核查是准入门槛，法定禁止代理不能凭双方同意豁免；未通过核查不得仅凭综合评分选聘。</t>
    </r>
  </si>
  <si>
    <r>
      <rPr>
        <sz val="11"/>
        <color rgb="FF1F4E78"/>
        <rFont val="Noto Sans CJK SC"/>
        <family val="2"/>
      </rPr>
      <t xml:space="preserve">法源核对（</t>
    </r>
    <r>
      <rPr>
        <sz val="11"/>
        <color rgb="FF1F4E78"/>
        <rFont val="等线"/>
        <family val="0"/>
        <charset val="1"/>
      </rPr>
      <t xml:space="preserve">2026-10-29</t>
    </r>
    <r>
      <rPr>
        <sz val="11"/>
        <color rgb="FF1F4E78"/>
        <rFont val="Noto Sans CJK SC"/>
        <family val="2"/>
      </rPr>
      <t xml:space="preserve">）</t>
    </r>
  </si>
  <si>
    <r>
      <rPr>
        <sz val="11"/>
        <color rgb="FF1F4E78"/>
        <rFont val="Noto Sans CJK SC"/>
        <family val="2"/>
      </rPr>
      <t xml:space="preserve">律师收费：司发通〔</t>
    </r>
    <r>
      <rPr>
        <sz val="11"/>
        <color rgb="FF1F4E78"/>
        <rFont val="等线"/>
        <family val="0"/>
        <charset val="1"/>
      </rPr>
      <t xml:space="preserve">2021</t>
    </r>
    <r>
      <rPr>
        <sz val="11"/>
        <color rgb="FF1F4E78"/>
        <rFont val="Noto Sans CJK SC"/>
        <family val="2"/>
      </rPr>
      <t xml:space="preserve">〕</t>
    </r>
    <r>
      <rPr>
        <sz val="11"/>
        <color rgb="FF1F4E78"/>
        <rFont val="等线"/>
        <family val="0"/>
        <charset val="1"/>
      </rPr>
      <t xml:space="preserve">87 </t>
    </r>
    <r>
      <rPr>
        <sz val="11"/>
        <color rgb="FF1F4E78"/>
        <rFont val="Noto Sans CJK SC"/>
        <family val="2"/>
      </rPr>
      <t xml:space="preserve">号第三部分第（四）至（七）项；已读官方全文转载。</t>
    </r>
  </si>
  <si>
    <t xml:space="preserve">https://www.zhanjiang.gov.cn/sfj/gkmlpt/content/1/1583/mpost_1583067.html</t>
  </si>
  <si>
    <r>
      <rPr>
        <sz val="11"/>
        <color rgb="FF1F4E78"/>
        <rFont val="Noto Sans CJK SC"/>
        <family val="2"/>
      </rPr>
      <t xml:space="preserve">风险收费按最终实现债权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减免债务分段：</t>
    </r>
    <r>
      <rPr>
        <sz val="11"/>
        <color rgb="FF1F4E78"/>
        <rFont val="等线"/>
        <family val="0"/>
        <charset val="1"/>
      </rPr>
      <t xml:space="preserve">100</t>
    </r>
    <r>
      <rPr>
        <sz val="11"/>
        <color rgb="FF1F4E78"/>
        <rFont val="Noto Sans CJK SC"/>
        <family val="2"/>
      </rPr>
      <t xml:space="preserve">万内</t>
    </r>
    <r>
      <rPr>
        <sz val="11"/>
        <color rgb="FF1F4E78"/>
        <rFont val="等线"/>
        <family val="0"/>
        <charset val="1"/>
      </rPr>
      <t xml:space="preserve">18%</t>
    </r>
    <r>
      <rPr>
        <sz val="11"/>
        <color rgb="FF1F4E78"/>
        <rFont val="Noto Sans CJK SC"/>
        <family val="2"/>
      </rPr>
      <t xml:space="preserve">；</t>
    </r>
    <r>
      <rPr>
        <sz val="11"/>
        <color rgb="FF1F4E78"/>
        <rFont val="等线"/>
        <family val="0"/>
        <charset val="1"/>
      </rPr>
      <t xml:space="preserve">100—500</t>
    </r>
    <r>
      <rPr>
        <sz val="11"/>
        <color rgb="FF1F4E78"/>
        <rFont val="Noto Sans CJK SC"/>
        <family val="2"/>
      </rPr>
      <t xml:space="preserve">万</t>
    </r>
    <r>
      <rPr>
        <sz val="11"/>
        <color rgb="FF1F4E78"/>
        <rFont val="等线"/>
        <family val="0"/>
        <charset val="1"/>
      </rPr>
      <t xml:space="preserve">15%</t>
    </r>
    <r>
      <rPr>
        <sz val="11"/>
        <color rgb="FF1F4E78"/>
        <rFont val="Noto Sans CJK SC"/>
        <family val="2"/>
      </rPr>
      <t xml:space="preserve">；</t>
    </r>
    <r>
      <rPr>
        <sz val="11"/>
        <color rgb="FF1F4E78"/>
        <rFont val="等线"/>
        <family val="0"/>
        <charset val="1"/>
      </rPr>
      <t xml:space="preserve">500—1000</t>
    </r>
    <r>
      <rPr>
        <sz val="11"/>
        <color rgb="FF1F4E78"/>
        <rFont val="Noto Sans CJK SC"/>
        <family val="2"/>
      </rPr>
      <t xml:space="preserve">万</t>
    </r>
    <r>
      <rPr>
        <sz val="11"/>
        <color rgb="FF1F4E78"/>
        <rFont val="等线"/>
        <family val="0"/>
        <charset val="1"/>
      </rPr>
      <t xml:space="preserve">12%</t>
    </r>
    <r>
      <rPr>
        <sz val="11"/>
        <color rgb="FF1F4E78"/>
        <rFont val="Noto Sans CJK SC"/>
        <family val="2"/>
      </rPr>
      <t xml:space="preserve">；</t>
    </r>
    <r>
      <rPr>
        <sz val="11"/>
        <color rgb="FF1F4E78"/>
        <rFont val="等线"/>
        <family val="0"/>
        <charset val="1"/>
      </rPr>
      <t xml:space="preserve">1000—5000</t>
    </r>
    <r>
      <rPr>
        <sz val="11"/>
        <color rgb="FF1F4E78"/>
        <rFont val="Noto Sans CJK SC"/>
        <family val="2"/>
      </rPr>
      <t xml:space="preserve">万</t>
    </r>
    <r>
      <rPr>
        <sz val="11"/>
        <color rgb="FF1F4E78"/>
        <rFont val="等线"/>
        <family val="0"/>
        <charset val="1"/>
      </rPr>
      <t xml:space="preserve">9%</t>
    </r>
    <r>
      <rPr>
        <sz val="11"/>
        <color rgb="FF1F4E78"/>
        <rFont val="Noto Sans CJK SC"/>
        <family val="2"/>
      </rPr>
      <t xml:space="preserve">；超过</t>
    </r>
    <r>
      <rPr>
        <sz val="11"/>
        <color rgb="FF1F4E78"/>
        <rFont val="等线"/>
        <family val="0"/>
        <charset val="1"/>
      </rPr>
      <t xml:space="preserve">5000</t>
    </r>
    <r>
      <rPr>
        <sz val="11"/>
        <color rgb="FF1F4E78"/>
        <rFont val="Noto Sans CJK SC"/>
        <family val="2"/>
      </rPr>
      <t xml:space="preserve">万</t>
    </r>
    <r>
      <rPr>
        <sz val="11"/>
        <color rgb="FF1F4E78"/>
        <rFont val="等线"/>
        <family val="0"/>
        <charset val="1"/>
      </rPr>
      <t xml:space="preserve">6%</t>
    </r>
    <r>
      <rPr>
        <sz val="11"/>
        <color rgb="FF1F4E78"/>
        <rFont val="Noto Sans CJK SC"/>
        <family val="2"/>
      </rPr>
      <t xml:space="preserve">。各环节服务费合计核对。</t>
    </r>
  </si>
  <si>
    <r>
      <rPr>
        <sz val="11"/>
        <color rgb="FF1F4E78"/>
        <rFont val="Noto Sans CJK SC"/>
        <family val="2"/>
      </rPr>
      <t xml:space="preserve">民事执行期：《民事诉讼法》第</t>
    </r>
    <r>
      <rPr>
        <sz val="11"/>
        <color rgb="FF1F4E78"/>
        <rFont val="等线"/>
        <family val="0"/>
        <charset val="1"/>
      </rPr>
      <t xml:space="preserve">250</t>
    </r>
    <r>
      <rPr>
        <sz val="11"/>
        <color rgb="FF1F4E78"/>
        <rFont val="Noto Sans CJK SC"/>
        <family val="2"/>
      </rPr>
      <t xml:space="preserve">条；劳动仲裁时效及救济：《劳动争议调解仲裁法》第</t>
    </r>
    <r>
      <rPr>
        <sz val="11"/>
        <color rgb="FF1F4E78"/>
        <rFont val="等线"/>
        <family val="0"/>
        <charset val="1"/>
      </rPr>
      <t xml:space="preserve">27</t>
    </r>
    <r>
      <rPr>
        <sz val="11"/>
        <color rgb="FF1F4E78"/>
        <rFont val="Noto Sans CJK SC"/>
        <family val="2"/>
      </rPr>
      <t xml:space="preserve">、</t>
    </r>
    <r>
      <rPr>
        <sz val="11"/>
        <color rgb="FF1F4E78"/>
        <rFont val="等线"/>
        <family val="0"/>
        <charset val="1"/>
      </rPr>
      <t xml:space="preserve">48—50</t>
    </r>
    <r>
      <rPr>
        <sz val="11"/>
        <color rgb="FF1F4E78"/>
        <rFont val="Noto Sans CJK SC"/>
        <family val="2"/>
      </rPr>
      <t xml:space="preserve">条，结合劳动解释（二）第</t>
    </r>
    <r>
      <rPr>
        <sz val="11"/>
        <color rgb="FF1F4E78"/>
        <rFont val="等线"/>
        <family val="0"/>
        <charset val="1"/>
      </rPr>
      <t xml:space="preserve">20</t>
    </r>
    <r>
      <rPr>
        <sz val="11"/>
        <color rgb="FF1F4E78"/>
        <rFont val="Noto Sans CJK SC"/>
        <family val="2"/>
      </rPr>
      <t xml:space="preserve">条；本表不自动生成法律截止日。</t>
    </r>
  </si>
  <si>
    <t xml:space="preserve">https://policy.mofcom.gov.cn/claw/clawContent.shtml?id=98636</t>
  </si>
  <si>
    <t xml:space="preserve">https://www.court.gov.cn/fabu/xiangqing/472691.html</t>
  </si>
  <si>
    <t xml:space="preserve">案件台账须人工核定法律截止日和下一节点；风险灯取较早日期，空日期标黄、预算超支标红。新增案件复制整行公式与校验；对真实数据设置授权与访问控制。</t>
  </si>
  <si>
    <t xml:space="preserve">外聘律师选聘评分</t>
  </si>
  <si>
    <t xml:space="preserve">先冲突核查，禁止代理不评分替代。六项均须填1—5整数，权重合计100%才计算；1=明显不足，3=基本满足，5=明显优势。</t>
  </si>
  <si>
    <t xml:space="preserve">权重</t>
  </si>
  <si>
    <t xml:space="preserve">序号</t>
  </si>
  <si>
    <r>
      <rPr>
        <b val="true"/>
        <sz val="11"/>
        <color rgb="FFFFFFFF"/>
        <rFont val="Noto Sans CJK SC"/>
        <family val="2"/>
      </rPr>
      <t xml:space="preserve">律所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团队</t>
    </r>
  </si>
  <si>
    <t xml:space="preserve">专业领域匹配</t>
  </si>
  <si>
    <t xml:space="preserve">同类案件经验</t>
  </si>
  <si>
    <t xml:space="preserve">主办律师投入</t>
  </si>
  <si>
    <t xml:space="preserve">费率竞争力</t>
  </si>
  <si>
    <t xml:space="preserve">利益冲突与合规</t>
  </si>
  <si>
    <t xml:space="preserve">响应速度</t>
  </si>
  <si>
    <t xml:space="preserve">加权合计</t>
  </si>
  <si>
    <t xml:space="preserve">建议</t>
  </si>
  <si>
    <t xml:space="preserve">备注</t>
  </si>
  <si>
    <t xml:space="preserve">冲突核查</t>
  </si>
  <si>
    <t xml:space="preserve">甲律师事务所</t>
  </si>
  <si>
    <t xml:space="preserve">通过</t>
  </si>
  <si>
    <t xml:space="preserve">乙律师事务所</t>
  </si>
  <si>
    <t xml:space="preserve">丙律师事务所</t>
  </si>
  <si>
    <t xml:space="preserve">丁律师事务所</t>
  </si>
  <si>
    <t xml:space="preserve">评分说明</t>
  </si>
  <si>
    <r>
      <rPr>
        <sz val="11"/>
        <color rgb="FF1F4E78"/>
        <rFont val="Noto Sans CJK SC"/>
        <family val="2"/>
      </rPr>
      <t xml:space="preserve">专业领域匹配：是否有同类争议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劳动案件经验；同类案件经验：可核实的案例数量和结果；主办律师投入：合伙人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主办律师的实际工时承诺；费率竞争力：总成本而非小时费率单项；利益冲突与合规：冲突检索、保密、数据保护、执业保险；响应速度：首次响应和例会频率。</t>
    </r>
  </si>
  <si>
    <t xml:space="preserve">外聘律师费率比较</t>
  </si>
  <si>
    <t xml:space="preserve">全部为虚构报价，示例按同一预计回款1000万元比较。小时/固定/封顶/风险/混合分别计算；风险及含风险混合须先核适用性与各环节服务费合计上限。</t>
  </si>
  <si>
    <t xml:space="preserve">律所</t>
  </si>
  <si>
    <t xml:space="preserve">报价模式</t>
  </si>
  <si>
    <r>
      <rPr>
        <b val="true"/>
        <sz val="11"/>
        <color rgb="FFFFFFFF"/>
        <rFont val="Noto Sans CJK SC"/>
        <family val="2"/>
      </rPr>
      <t xml:space="preserve">小时费率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</si>
  <si>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预估小时</t>
  </si>
  <si>
    <r>
      <rPr>
        <b val="true"/>
        <sz val="11"/>
        <color rgb="FFFFFFFF"/>
        <rFont val="Noto Sans CJK SC"/>
        <family val="2"/>
      </rPr>
      <t xml:space="preserve">固定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封顶报价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</si>
  <si>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风险比例</t>
  </si>
  <si>
    <r>
      <rPr>
        <b val="true"/>
        <sz val="11"/>
        <color rgb="FFFFFFFF"/>
        <rFont val="Noto Sans CJK SC"/>
        <family val="2"/>
      </rPr>
      <t xml:space="preserve">预计回款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</si>
  <si>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预计律师费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</si>
  <si>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其他费用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</si>
  <si>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总成本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</si>
  <si>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占回款比例</t>
  </si>
  <si>
    <t xml:space="preserve">风险适用核查</t>
  </si>
  <si>
    <r>
      <rPr>
        <b val="true"/>
        <sz val="11"/>
        <color rgb="FFFFFFFF"/>
        <rFont val="Noto Sans CJK SC"/>
        <family val="2"/>
      </rPr>
      <t xml:space="preserve">合计风险收费上限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</si>
  <si>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合规提示</t>
  </si>
  <si>
    <t xml:space="preserve">小时</t>
  </si>
  <si>
    <t xml:space="preserve">未核查</t>
  </si>
  <si>
    <t xml:space="preserve">固定</t>
  </si>
  <si>
    <t xml:space="preserve">封顶</t>
  </si>
  <si>
    <t xml:space="preserve">风险</t>
  </si>
  <si>
    <t xml:space="preserve">允许</t>
  </si>
  <si>
    <t xml:space="preserve">戊律师事务所</t>
  </si>
  <si>
    <t xml:space="preserve">混合</t>
  </si>
  <si>
    <t xml:space="preserve">折算规则</t>
  </si>
  <si>
    <r>
      <rPr>
        <sz val="11"/>
        <color rgb="FF1F4E78"/>
        <rFont val="Noto Sans CJK SC"/>
        <family val="2"/>
      </rPr>
      <t xml:space="preserve">小时：小时费率 </t>
    </r>
    <r>
      <rPr>
        <sz val="11"/>
        <color rgb="FF1F4E78"/>
        <rFont val="等线"/>
        <family val="0"/>
        <charset val="1"/>
      </rPr>
      <t xml:space="preserve">× </t>
    </r>
    <r>
      <rPr>
        <sz val="11"/>
        <color rgb="FF1F4E78"/>
        <rFont val="Noto Sans CJK SC"/>
        <family val="2"/>
      </rPr>
      <t xml:space="preserve">预估小时；固定：固定报价；封顶：</t>
    </r>
    <r>
      <rPr>
        <sz val="11"/>
        <color rgb="FF1F4E78"/>
        <rFont val="等线"/>
        <family val="0"/>
        <charset val="1"/>
      </rPr>
      <t xml:space="preserve">MIN(</t>
    </r>
    <r>
      <rPr>
        <sz val="11"/>
        <color rgb="FF1F4E78"/>
        <rFont val="Noto Sans CJK SC"/>
        <family val="2"/>
      </rPr>
      <t xml:space="preserve">小时费率 </t>
    </r>
    <r>
      <rPr>
        <sz val="11"/>
        <color rgb="FF1F4E78"/>
        <rFont val="等线"/>
        <family val="0"/>
        <charset val="1"/>
      </rPr>
      <t xml:space="preserve">× </t>
    </r>
    <r>
      <rPr>
        <sz val="11"/>
        <color rgb="FF1F4E78"/>
        <rFont val="Noto Sans CJK SC"/>
        <family val="2"/>
      </rPr>
      <t xml:space="preserve">预估小时</t>
    </r>
    <r>
      <rPr>
        <sz val="11"/>
        <color rgb="FF1F4E78"/>
        <rFont val="等线"/>
        <family val="0"/>
        <charset val="1"/>
      </rPr>
      <t xml:space="preserve">, </t>
    </r>
    <r>
      <rPr>
        <sz val="11"/>
        <color rgb="FF1F4E78"/>
        <rFont val="Noto Sans CJK SC"/>
        <family val="2"/>
      </rPr>
      <t xml:space="preserve">封顶报价</t>
    </r>
    <r>
      <rPr>
        <sz val="11"/>
        <color rgb="FF1F4E78"/>
        <rFont val="等线"/>
        <family val="0"/>
        <charset val="1"/>
      </rPr>
      <t xml:space="preserve">)</t>
    </r>
    <r>
      <rPr>
        <sz val="11"/>
        <color rgb="FF1F4E78"/>
        <rFont val="Noto Sans CJK SC"/>
        <family val="2"/>
      </rPr>
      <t xml:space="preserve">。</t>
    </r>
  </si>
  <si>
    <r>
      <rPr>
        <sz val="11"/>
        <color rgb="FF1F4E78"/>
        <rFont val="Noto Sans CJK SC"/>
        <family val="2"/>
      </rPr>
      <t xml:space="preserve">风险：预计回款</t>
    </r>
    <r>
      <rPr>
        <sz val="11"/>
        <color rgb="FF1F4E78"/>
        <rFont val="等线"/>
        <family val="0"/>
        <charset val="1"/>
      </rPr>
      <t xml:space="preserve">×</t>
    </r>
    <r>
      <rPr>
        <sz val="11"/>
        <color rgb="FF1F4E78"/>
        <rFont val="Noto Sans CJK SC"/>
        <family val="2"/>
      </rPr>
      <t xml:space="preserve">比例；混合：小时费</t>
    </r>
    <r>
      <rPr>
        <sz val="11"/>
        <color rgb="FF1F4E78"/>
        <rFont val="等线"/>
        <family val="0"/>
        <charset val="1"/>
      </rPr>
      <t xml:space="preserve">×</t>
    </r>
    <r>
      <rPr>
        <sz val="11"/>
        <color rgb="FF1F4E78"/>
        <rFont val="Noto Sans CJK SC"/>
        <family val="2"/>
      </rPr>
      <t xml:space="preserve">工时</t>
    </r>
    <r>
      <rPr>
        <sz val="11"/>
        <color rgb="FF1F4E78"/>
        <rFont val="等线"/>
        <family val="0"/>
        <charset val="1"/>
      </rPr>
      <t xml:space="preserve">+</t>
    </r>
    <r>
      <rPr>
        <sz val="11"/>
        <color rgb="FF1F4E78"/>
        <rFont val="Noto Sans CJK SC"/>
        <family val="2"/>
      </rPr>
      <t xml:space="preserve">固定部分</t>
    </r>
    <r>
      <rPr>
        <sz val="11"/>
        <color rgb="FF1F4E78"/>
        <rFont val="等线"/>
        <family val="0"/>
        <charset val="1"/>
      </rPr>
      <t xml:space="preserve">+</t>
    </r>
    <r>
      <rPr>
        <sz val="11"/>
        <color rgb="FF1F4E78"/>
        <rFont val="Noto Sans CJK SC"/>
        <family val="2"/>
      </rPr>
      <t xml:space="preserve">预计回款</t>
    </r>
    <r>
      <rPr>
        <sz val="11"/>
        <color rgb="FF1F4E78"/>
        <rFont val="等线"/>
        <family val="0"/>
        <charset val="1"/>
      </rPr>
      <t xml:space="preserve">×</t>
    </r>
    <r>
      <rPr>
        <sz val="11"/>
        <color rgb="FF1F4E78"/>
        <rFont val="Noto Sans CJK SC"/>
        <family val="2"/>
      </rPr>
      <t xml:space="preserve">比例（不含封顶）。纯封顶须同时填小时、工时及上限。</t>
    </r>
  </si>
  <si>
    <r>
      <rPr>
        <sz val="11"/>
        <color rgb="FF1F4E78"/>
        <rFont val="Noto Sans CJK SC"/>
        <family val="2"/>
      </rPr>
      <t xml:space="preserve">占回款比例 </t>
    </r>
    <r>
      <rPr>
        <sz val="11"/>
        <color rgb="FF1F4E78"/>
        <rFont val="等线"/>
        <family val="0"/>
        <charset val="1"/>
      </rPr>
      <t xml:space="preserve">= </t>
    </r>
    <r>
      <rPr>
        <sz val="11"/>
        <color rgb="FF1F4E78"/>
        <rFont val="Noto Sans CJK SC"/>
        <family val="2"/>
      </rPr>
      <t xml:space="preserve">总成本 </t>
    </r>
    <r>
      <rPr>
        <sz val="11"/>
        <color rgb="FF1F4E78"/>
        <rFont val="等线"/>
        <family val="0"/>
        <charset val="1"/>
      </rPr>
      <t xml:space="preserve">÷ </t>
    </r>
    <r>
      <rPr>
        <sz val="11"/>
        <color rgb="FF1F4E78"/>
        <rFont val="Noto Sans CJK SC"/>
        <family val="2"/>
      </rPr>
      <t xml:space="preserve">预计回款；没有回款估计时留空，不强行比较。</t>
    </r>
  </si>
  <si>
    <r>
      <rPr>
        <sz val="11"/>
        <color rgb="FF1F4E78"/>
        <rFont val="Noto Sans CJK SC"/>
        <family val="2"/>
      </rPr>
      <t xml:space="preserve">建议仅按总成本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预计回款排序，不替代专业评分；风险部分未核查、禁止或超上限时停止推荐。</t>
    </r>
  </si>
  <si>
    <t xml:space="preserve">争议案件台账</t>
  </si>
  <si>
    <t xml:space="preserve">人工核准G列法律截止日与I列下一节点；剩余天数取有效日期较早者−今天，≤30红、31—90黄、&gt;90绿；预算超支亦红。日期仅模拟，不能从立案日自动加1年/2年。</t>
  </si>
  <si>
    <t xml:space="preserve">案件编号</t>
  </si>
  <si>
    <t xml:space="preserve">案件名称</t>
  </si>
  <si>
    <t xml:space="preserve">对方主体</t>
  </si>
  <si>
    <t xml:space="preserve">程序</t>
  </si>
  <si>
    <r>
      <rPr>
        <b val="true"/>
        <sz val="11"/>
        <color rgb="FFFFFFFF"/>
        <rFont val="Noto Sans CJK SC"/>
        <family val="2"/>
      </rPr>
      <t xml:space="preserve">标的额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</si>
  <si>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立案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受理日</t>
    </r>
  </si>
  <si>
    <r>
      <rPr>
        <b val="true"/>
        <sz val="11"/>
        <color rgb="FFFFFFFF"/>
        <rFont val="Noto Sans CJK SC"/>
        <family val="2"/>
      </rPr>
      <t xml:space="preserve">时效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执行截止日</t>
    </r>
  </si>
  <si>
    <t xml:space="preserve">下一节点</t>
  </si>
  <si>
    <t xml:space="preserve">节点日期</t>
  </si>
  <si>
    <t xml:space="preserve">最早剩余天数</t>
  </si>
  <si>
    <t xml:space="preserve">负责人</t>
  </si>
  <si>
    <t xml:space="preserve">外聘律师</t>
  </si>
  <si>
    <r>
      <rPr>
        <b val="true"/>
        <sz val="11"/>
        <color rgb="FFFFFFFF"/>
        <rFont val="Noto Sans CJK SC"/>
        <family val="2"/>
      </rPr>
      <t xml:space="preserve">预算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</si>
  <si>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已付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</si>
  <si>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预算余额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可负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</si>
  <si>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状态</t>
  </si>
  <si>
    <t xml:space="preserve">风险灯</t>
  </si>
  <si>
    <t xml:space="preserve">LSW-001</t>
  </si>
  <si>
    <t xml:space="preserve">软件交付欠款（示例）</t>
  </si>
  <si>
    <t xml:space="preserve">甲公司</t>
  </si>
  <si>
    <t xml:space="preserve">诉讼</t>
  </si>
  <si>
    <t xml:space="preserve">一审开庭</t>
  </si>
  <si>
    <t xml:space="preserve">法务甲</t>
  </si>
  <si>
    <t xml:space="preserve">审理中</t>
  </si>
  <si>
    <t xml:space="preserve">LSW-002</t>
  </si>
  <si>
    <t xml:space="preserve">渠道返利争议（示例）</t>
  </si>
  <si>
    <t xml:space="preserve">乙公司</t>
  </si>
  <si>
    <t xml:space="preserve">商事仲裁</t>
  </si>
  <si>
    <r>
      <rPr>
        <sz val="11"/>
        <color rgb="FF1F4E78"/>
        <rFont val="Noto Sans CJK SC"/>
        <family val="2"/>
      </rPr>
      <t xml:space="preserve">答辩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反请求</t>
    </r>
  </si>
  <si>
    <t xml:space="preserve">法务乙</t>
  </si>
  <si>
    <t xml:space="preserve">LSW-003</t>
  </si>
  <si>
    <t xml:space="preserve">前员工竞业限制（示例）</t>
  </si>
  <si>
    <t xml:space="preserve">丙某</t>
  </si>
  <si>
    <t xml:space="preserve">劳动仲裁</t>
  </si>
  <si>
    <t xml:space="preserve">证据交换</t>
  </si>
  <si>
    <t xml:space="preserve">法务丙</t>
  </si>
  <si>
    <t xml:space="preserve">已立案</t>
  </si>
  <si>
    <t xml:space="preserve">LSW-004</t>
  </si>
  <si>
    <t xml:space="preserve">设备尾款执行（示例）</t>
  </si>
  <si>
    <t xml:space="preserve">丁公司</t>
  </si>
  <si>
    <t xml:space="preserve">执行</t>
  </si>
  <si>
    <t xml:space="preserve">财产查控</t>
  </si>
  <si>
    <t xml:space="preserve">法务丁</t>
  </si>
  <si>
    <t xml:space="preserve">执行中</t>
  </si>
  <si>
    <t xml:space="preserve">更新规则</t>
  </si>
  <si>
    <r>
      <rPr>
        <sz val="11"/>
        <color rgb="FF1F4E78"/>
        <rFont val="Noto Sans CJK SC"/>
        <family val="2"/>
      </rPr>
      <t xml:space="preserve">每周及关键变化时更新；风险灯兼看时效与下一节点，缺日期标黄；已结案需确认回款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执行节点后再关闭。预算变动超</t>
    </r>
    <r>
      <rPr>
        <sz val="11"/>
        <color rgb="FF1F4E78"/>
        <rFont val="等线"/>
        <family val="0"/>
        <charset val="1"/>
      </rPr>
      <t xml:space="preserve">20%</t>
    </r>
    <r>
      <rPr>
        <sz val="11"/>
        <color rgb="FF1F4E78"/>
        <rFont val="Noto Sans CJK SC"/>
        <family val="2"/>
      </rPr>
      <t xml:space="preserve">须说明并重新审批，负余额代表超支。</t>
    </r>
  </si>
  <si>
    <t xml:space="preserve">案件例会记录</t>
  </si>
  <si>
    <t xml:space="preserve">固定议程：事实更新—法律争点—策略/决定—行动项—预算变化。每次会后 24 小时内发出纪要，行动项必须有负责人和截止日。</t>
  </si>
  <si>
    <t xml:space="preserve">日期</t>
  </si>
  <si>
    <t xml:space="preserve">案件</t>
  </si>
  <si>
    <t xml:space="preserve">参会人</t>
  </si>
  <si>
    <t xml:space="preserve">事实更新</t>
  </si>
  <si>
    <t xml:space="preserve">法律争点</t>
  </si>
  <si>
    <r>
      <rPr>
        <b val="true"/>
        <sz val="11"/>
        <color rgb="FFFFFFFF"/>
        <rFont val="Noto Sans CJK SC"/>
        <family val="2"/>
      </rPr>
      <t xml:space="preserve">策略</t>
    </r>
    <r>
      <rPr>
        <b val="true"/>
        <sz val="11"/>
        <color rgb="FFFFFFFF"/>
        <rFont val="等线"/>
        <family val="0"/>
        <charset val="1"/>
      </rPr>
      <t xml:space="preserve">/</t>
    </r>
    <r>
      <rPr>
        <b val="true"/>
        <sz val="11"/>
        <color rgb="FFFFFFFF"/>
        <rFont val="Noto Sans CJK SC"/>
        <family val="2"/>
      </rPr>
      <t xml:space="preserve">决定</t>
    </r>
  </si>
  <si>
    <t xml:space="preserve">行动项</t>
  </si>
  <si>
    <t xml:space="preserve">截止日</t>
  </si>
  <si>
    <r>
      <rPr>
        <b val="true"/>
        <sz val="11"/>
        <color rgb="FFFFFFFF"/>
        <rFont val="Noto Sans CJK SC"/>
        <family val="2"/>
      </rPr>
      <t xml:space="preserve">预算变化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</si>
  <si>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逾期提醒</t>
  </si>
  <si>
    <t xml:space="preserve">法务甲、业务乙、甲所律师</t>
  </si>
  <si>
    <t xml:space="preserve">对方提出质量抗辩</t>
  </si>
  <si>
    <t xml:space="preserve">验收标准与缺陷责任</t>
  </si>
  <si>
    <t xml:space="preserve">补充验收记录，准备鉴定申请</t>
  </si>
  <si>
    <t xml:space="preserve">整理验收单和测试报告</t>
  </si>
  <si>
    <t xml:space="preserve">进行中</t>
  </si>
  <si>
    <t xml:space="preserve">法务乙、财务丙、乙所律师</t>
  </si>
  <si>
    <t xml:space="preserve">仲裁委已受理</t>
  </si>
  <si>
    <t xml:space="preserve">返利计算口径</t>
  </si>
  <si>
    <t xml:space="preserve">先核对对账单，评估反请求</t>
  </si>
  <si>
    <t xml:space="preserve">出具返利测算表</t>
  </si>
  <si>
    <t xml:space="preserve">财务丙</t>
  </si>
  <si>
    <r>
      <rPr>
        <sz val="11"/>
        <color rgb="FF1F4E78"/>
        <rFont val="Noto Sans CJK SC"/>
        <family val="2"/>
      </rPr>
      <t xml:space="preserve">法务丙、</t>
    </r>
    <r>
      <rPr>
        <sz val="11"/>
        <color rgb="FF1F4E78"/>
        <rFont val="等线"/>
        <family val="0"/>
        <charset val="1"/>
      </rPr>
      <t xml:space="preserve">HR</t>
    </r>
    <r>
      <rPr>
        <sz val="11"/>
        <color rgb="FF1F4E78"/>
        <rFont val="Noto Sans CJK SC"/>
        <family val="2"/>
      </rPr>
      <t xml:space="preserve">丁、丙所律师</t>
    </r>
  </si>
  <si>
    <t xml:space="preserve">对方提交新证据</t>
  </si>
  <si>
    <t xml:space="preserve">竞业补偿支付记录</t>
  </si>
  <si>
    <t xml:space="preserve">补充支付流水和启动通知</t>
  </si>
  <si>
    <t xml:space="preserve">调取银行流水</t>
  </si>
  <si>
    <r>
      <rPr>
        <sz val="11"/>
        <color rgb="FF1F4E78"/>
        <rFont val="等线"/>
        <family val="0"/>
        <charset val="1"/>
      </rPr>
      <t xml:space="preserve">HR</t>
    </r>
    <r>
      <rPr>
        <sz val="11"/>
        <color rgb="FF1F4E78"/>
        <rFont val="Noto Sans CJK SC"/>
        <family val="2"/>
      </rPr>
      <t xml:space="preserve">丁</t>
    </r>
  </si>
  <si>
    <t xml:space="preserve">例会问题清单</t>
  </si>
  <si>
    <r>
      <rPr>
        <sz val="11"/>
        <color rgb="FF1F4E78"/>
        <rFont val="等线"/>
        <family val="0"/>
        <charset val="1"/>
      </rPr>
      <t xml:space="preserve">1. </t>
    </r>
    <r>
      <rPr>
        <sz val="11"/>
        <color rgb="FF1F4E78"/>
        <rFont val="Noto Sans CJK SC"/>
        <family val="2"/>
      </rPr>
      <t xml:space="preserve">本周事实有无变化？新证据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新证人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新抗辩是什么？</t>
    </r>
  </si>
  <si>
    <r>
      <rPr>
        <sz val="11"/>
        <color rgb="FF1F4E78"/>
        <rFont val="等线"/>
        <family val="0"/>
        <charset val="1"/>
      </rPr>
      <t xml:space="preserve">2. </t>
    </r>
    <r>
      <rPr>
        <sz val="11"/>
        <color rgb="FF1F4E78"/>
        <rFont val="Noto Sans CJK SC"/>
        <family val="2"/>
      </rPr>
      <t xml:space="preserve">时效、管辖、保全、举证期限有无风险？</t>
    </r>
  </si>
  <si>
    <r>
      <rPr>
        <sz val="11"/>
        <color rgb="FF1F4E78"/>
        <rFont val="等线"/>
        <family val="0"/>
        <charset val="1"/>
      </rPr>
      <t xml:space="preserve">3. </t>
    </r>
    <r>
      <rPr>
        <sz val="11"/>
        <color rgb="FF1F4E78"/>
        <rFont val="Noto Sans CJK SC"/>
        <family val="2"/>
      </rPr>
      <t xml:space="preserve">对方是否有和解信号？底线和授权是否变化？</t>
    </r>
  </si>
  <si>
    <r>
      <rPr>
        <sz val="11"/>
        <color rgb="FF1F4E78"/>
        <rFont val="等线"/>
        <family val="0"/>
        <charset val="1"/>
      </rPr>
      <t xml:space="preserve">4. </t>
    </r>
    <r>
      <rPr>
        <sz val="11"/>
        <color rgb="FF1F4E78"/>
        <rFont val="Noto Sans CJK SC"/>
        <family val="2"/>
      </rPr>
      <t xml:space="preserve">预算是否超支？外部律师工时是否合理？</t>
    </r>
  </si>
  <si>
    <r>
      <rPr>
        <sz val="11"/>
        <color rgb="FF1F4E78"/>
        <rFont val="等线"/>
        <family val="0"/>
        <charset val="1"/>
      </rPr>
      <t xml:space="preserve">5. </t>
    </r>
    <r>
      <rPr>
        <sz val="11"/>
        <color rgb="FF1F4E78"/>
        <rFont val="Noto Sans CJK SC"/>
        <family val="2"/>
      </rPr>
      <t xml:space="preserve">下一步谁做什么、何时完成、如何验收？</t>
    </r>
  </si>
  <si>
    <t xml:space="preserve">各表示例独立。净回收=回款−律师费−其他费；回款率=回款/债权本息；净回收率=净回收/债权本息。债权为0时比例留空，负净回收照实列示。</t>
  </si>
  <si>
    <t xml:space="preserve">结果</t>
  </si>
  <si>
    <r>
      <rPr>
        <b val="true"/>
        <sz val="11"/>
        <color rgb="FFFFFFFF"/>
        <rFont val="Noto Sans CJK SC"/>
        <family val="2"/>
      </rPr>
      <t xml:space="preserve">回款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</si>
  <si>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律师费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</si>
  <si>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净回收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</si>
  <si>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r>
      <rPr>
        <b val="true"/>
        <sz val="11"/>
        <color rgb="FFFFFFFF"/>
        <rFont val="Noto Sans CJK SC"/>
        <family val="2"/>
      </rPr>
      <t xml:space="preserve">周期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月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</si>
  <si>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回款率</t>
  </si>
  <si>
    <r>
      <rPr>
        <b val="true"/>
        <sz val="11"/>
        <color rgb="FFFFFFFF"/>
        <rFont val="Noto Sans CJK SC"/>
        <family val="2"/>
      </rPr>
      <t xml:space="preserve">目标达成</t>
    </r>
    <r>
      <rPr>
        <b val="true"/>
        <sz val="11"/>
        <color rgb="FFFFFFFF"/>
        <rFont val="等线"/>
        <family val="0"/>
        <charset val="1"/>
      </rPr>
      <t xml:space="preserve">(1-5)</t>
    </r>
  </si>
  <si>
    <t xml:space="preserve">经验</t>
  </si>
  <si>
    <t xml:space="preserve">改进</t>
  </si>
  <si>
    <r>
      <rPr>
        <b val="true"/>
        <sz val="11"/>
        <color rgb="FFFFFFFF"/>
        <rFont val="Noto Sans CJK SC"/>
        <family val="2"/>
      </rPr>
      <t xml:space="preserve">债权本息</t>
    </r>
    <r>
      <rPr>
        <b val="true"/>
        <sz val="11"/>
        <color rgb="FFFFFFFF"/>
        <rFont val="等线"/>
        <family val="0"/>
        <charset val="1"/>
      </rPr>
      <t xml:space="preserve">(</t>
    </r>
    <r>
      <rPr>
        <b val="true"/>
        <sz val="11"/>
        <color rgb="FFFFFFFF"/>
        <rFont val="Noto Sans CJK SC"/>
        <family val="2"/>
      </rPr>
      <t xml:space="preserve">元</t>
    </r>
    <r>
      <rPr>
        <b val="true"/>
        <sz val="11"/>
        <color rgb="FFFFFFFF"/>
        <rFont val="等线"/>
        <family val="0"/>
        <charset val="1"/>
      </rPr>
      <t xml:space="preserve">)</t>
    </r>
  </si>
  <si>
    <t xml:space="preserve">净回收率</t>
  </si>
  <si>
    <r>
      <rPr>
        <sz val="11"/>
        <color rgb="FF1F4E78"/>
        <rFont val="Noto Sans CJK SC"/>
        <family val="2"/>
      </rPr>
      <t xml:space="preserve">部分胜诉</t>
    </r>
    <r>
      <rPr>
        <sz val="11"/>
        <color rgb="FF1F4E78"/>
        <rFont val="等线"/>
        <family val="0"/>
        <charset val="1"/>
      </rPr>
      <t xml:space="preserve">/</t>
    </r>
    <r>
      <rPr>
        <sz val="11"/>
        <color rgb="FF1F4E78"/>
        <rFont val="Noto Sans CJK SC"/>
        <family val="2"/>
      </rPr>
      <t xml:space="preserve">和解</t>
    </r>
  </si>
  <si>
    <t xml:space="preserve">验收记录是关键；保全促成和解</t>
  </si>
  <si>
    <t xml:space="preserve">以后在合同中写清验收标准和逾期视为验收</t>
  </si>
  <si>
    <t xml:space="preserve">仲裁胜诉</t>
  </si>
  <si>
    <t xml:space="preserve">返利对账口径不清导致争议</t>
  </si>
  <si>
    <t xml:space="preserve">建立季度对账机制</t>
  </si>
  <si>
    <t xml:space="preserve">和解</t>
  </si>
  <si>
    <t xml:space="preserve">补偿支付记录完整</t>
  </si>
  <si>
    <t xml:space="preserve">竞业启动通知模板化</t>
  </si>
  <si>
    <t xml:space="preserve">复盘问题</t>
  </si>
  <si>
    <r>
      <rPr>
        <sz val="11"/>
        <color rgb="FF1F4E78"/>
        <rFont val="等线"/>
        <family val="0"/>
        <charset val="1"/>
      </rPr>
      <t xml:space="preserve">1. </t>
    </r>
    <r>
      <rPr>
        <sz val="11"/>
        <color rgb="FF1F4E78"/>
        <rFont val="Noto Sans CJK SC"/>
        <family val="2"/>
      </rPr>
      <t xml:space="preserve">结果与立项目标是否一致？差异原因是什么？</t>
    </r>
  </si>
  <si>
    <r>
      <rPr>
        <sz val="11"/>
        <color rgb="FF1F4E78"/>
        <rFont val="等线"/>
        <family val="0"/>
        <charset val="1"/>
      </rPr>
      <t xml:space="preserve">2. </t>
    </r>
    <r>
      <rPr>
        <sz val="11"/>
        <color rgb="FF1F4E78"/>
        <rFont val="Noto Sans CJK SC"/>
        <family val="2"/>
      </rPr>
      <t xml:space="preserve">回款、费用、净回收是否与预算一致？超支在哪里？</t>
    </r>
  </si>
  <si>
    <r>
      <rPr>
        <sz val="11"/>
        <color rgb="FF1F4E78"/>
        <rFont val="等线"/>
        <family val="0"/>
        <charset val="1"/>
      </rPr>
      <t xml:space="preserve">3. </t>
    </r>
    <r>
      <rPr>
        <sz val="11"/>
        <color rgb="FF1F4E78"/>
        <rFont val="Noto Sans CJK SC"/>
        <family val="2"/>
      </rPr>
      <t xml:space="preserve">时效、管辖、证据、保全哪个环节最关键？</t>
    </r>
  </si>
  <si>
    <r>
      <rPr>
        <sz val="11"/>
        <color rgb="FF1F4E78"/>
        <rFont val="等线"/>
        <family val="0"/>
        <charset val="1"/>
      </rPr>
      <t xml:space="preserve">4. </t>
    </r>
    <r>
      <rPr>
        <sz val="11"/>
        <color rgb="FF1F4E78"/>
        <rFont val="Noto Sans CJK SC"/>
        <family val="2"/>
      </rPr>
      <t xml:space="preserve">外部律师的投入、响应、质量和费用是否匹配？</t>
    </r>
  </si>
  <si>
    <r>
      <rPr>
        <sz val="11"/>
        <color rgb="FF1F4E78"/>
        <rFont val="等线"/>
        <family val="0"/>
        <charset val="1"/>
      </rPr>
      <t xml:space="preserve">5. </t>
    </r>
    <r>
      <rPr>
        <sz val="11"/>
        <color rgb="FF1F4E78"/>
        <rFont val="Noto Sans CJK SC"/>
        <family val="2"/>
      </rPr>
      <t xml:space="preserve">合同、制度、流程需要改什么？谁来改、何时完成？</t>
    </r>
  </si>
  <si>
    <t xml:space="preserve">公式试算</t>
  </si>
  <si>
    <t xml:space="preserve">本表引用其他工作表的示例行，用于验证公式。修改示例数据后，期望值需同步调整；校验列显示 PASS/FAIL。</t>
  </si>
  <si>
    <t xml:space="preserve">项目</t>
  </si>
  <si>
    <t xml:space="preserve">公式结果</t>
  </si>
  <si>
    <t xml:space="preserve">期望值</t>
  </si>
  <si>
    <t xml:space="preserve">校验</t>
  </si>
  <si>
    <r>
      <rPr>
        <sz val="11"/>
        <color rgb="FF1F4E78"/>
        <rFont val="Noto Sans CJK SC"/>
        <family val="2"/>
      </rPr>
      <t xml:space="preserve">选聘加权合计（示例</t>
    </r>
    <r>
      <rPr>
        <sz val="11"/>
        <color rgb="FF1F4E78"/>
        <rFont val="等线"/>
        <family val="0"/>
        <charset val="1"/>
      </rPr>
      <t xml:space="preserve">1</t>
    </r>
    <r>
      <rPr>
        <sz val="11"/>
        <color rgb="FF1F4E78"/>
        <rFont val="Noto Sans CJK SC"/>
        <family val="2"/>
      </rPr>
      <t xml:space="preserve">）</t>
    </r>
  </si>
  <si>
    <r>
      <rPr>
        <sz val="11"/>
        <color rgb="FF1F4E78"/>
        <rFont val="Noto Sans CJK SC"/>
        <family val="2"/>
      </rPr>
      <t xml:space="preserve">选聘建议（示例</t>
    </r>
    <r>
      <rPr>
        <sz val="11"/>
        <color rgb="FF1F4E78"/>
        <rFont val="等线"/>
        <family val="0"/>
        <charset val="1"/>
      </rPr>
      <t xml:space="preserve">1</t>
    </r>
    <r>
      <rPr>
        <sz val="11"/>
        <color rgb="FF1F4E78"/>
        <rFont val="Noto Sans CJK SC"/>
        <family val="2"/>
      </rPr>
      <t xml:space="preserve">）</t>
    </r>
  </si>
  <si>
    <t xml:space="preserve">备选</t>
  </si>
  <si>
    <t xml:space="preserve">权重合计</t>
  </si>
  <si>
    <t xml:space="preserve">小时报价律师费</t>
  </si>
  <si>
    <t xml:space="preserve">固定报价律师费</t>
  </si>
  <si>
    <t xml:space="preserve">封顶报价律师费</t>
  </si>
  <si>
    <t xml:space="preserve">风险代理律师费</t>
  </si>
  <si>
    <t xml:space="preserve">混合报价律师费</t>
  </si>
  <si>
    <t xml:space="preserve">小时报价总成本</t>
  </si>
  <si>
    <t xml:space="preserve">结案净回收</t>
  </si>
  <si>
    <t xml:space="preserve">结案回款率（分母为债权）</t>
  </si>
  <si>
    <t xml:space="preserve">台账剩余天数公式</t>
  </si>
  <si>
    <t xml:space="preserve">风险灯公式</t>
  </si>
  <si>
    <t xml:space="preserve">例会逾期提醒公式</t>
  </si>
  <si>
    <t xml:space="preserve">净回收率（分母为债权）</t>
  </si>
  <si>
    <r>
      <rPr>
        <sz val="11"/>
        <color rgb="FF1F4E78"/>
        <rFont val="Noto Sans CJK SC"/>
        <family val="2"/>
      </rPr>
      <t xml:space="preserve">风险收费上限（</t>
    </r>
    <r>
      <rPr>
        <sz val="11"/>
        <color rgb="FF1F4E78"/>
        <rFont val="等线"/>
        <family val="0"/>
        <charset val="1"/>
      </rPr>
      <t xml:space="preserve">1000</t>
    </r>
    <r>
      <rPr>
        <sz val="11"/>
        <color rgb="FF1F4E78"/>
        <rFont val="Noto Sans CJK SC"/>
        <family val="2"/>
      </rPr>
      <t xml:space="preserve">万）</t>
    </r>
  </si>
  <si>
    <t xml:space="preserve">混合报价总成本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</si>
</sst>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yyyy\-mm\-dd"/>
    <numFmt numFmtId="166" formatCode="0%"/>
    <numFmt numFmtId="167" formatCode="0.00"/>
    <numFmt numFmtId="168" formatCode="#,##0.00"/>
    <numFmt numFmtId="169" formatCode="0.0%"/>
    <numFmt numFmtId="170" formatCode="#,##0"/>
    <numFmt numFmtId="171" formatCode="0.0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Noto Sans CJK SC"/>
      <family val="2"/>
      <charset val="1"/>
    </font>
    <font>
      <b val="true"/>
      <sz val="10"/>
      <name val="Noto Sans CJK SC"/>
      <family val="2"/>
      <charset val="1"/>
    </font>
    <font>
      <sz val="10"/>
      <name val="Microsoft YaHei"/>
      <family val="0"/>
      <charset val="1"/>
    </font>
    <font>
      <sz val="11"/>
      <color rgb="FF1F4E78"/>
      <name val="Noto Sans CJK SC"/>
      <family val="2"/>
    </font>
    <font>
      <sz val="11"/>
      <color rgb="FF1F4E78"/>
      <name val="等线"/>
      <family val="0"/>
      <charset val="1"/>
    </font>
    <font>
      <i val="true"/>
      <sz val="9"/>
      <color rgb="FF595959"/>
      <name val="Noto Sans CJK SC"/>
      <family val="2"/>
      <charset val="1"/>
    </font>
    <font>
      <b val="true"/>
      <sz val="10"/>
      <name val="Microsoft YaHei"/>
      <family val="0"/>
      <charset val="1"/>
    </font>
    <font>
      <sz val="11"/>
      <color rgb="FF222222"/>
      <name val="等线"/>
      <family val="0"/>
      <charset val="1"/>
    </font>
    <font>
      <b val="true"/>
      <sz val="11"/>
      <color rgb="FFFFFFFF"/>
      <name val="Noto Sans CJK SC"/>
      <family val="2"/>
    </font>
    <font>
      <b val="true"/>
      <sz val="11"/>
      <color rgb="FFFFFFFF"/>
      <name val="等线"/>
      <family val="0"/>
      <charset val="1"/>
    </font>
    <font>
      <sz val="10"/>
      <name val="Noto Sans CJK SC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FFF2CC"/>
        <bgColor rgb="FFF2F2F2"/>
      </patternFill>
    </fill>
    <fill>
      <patternFill patternType="solid">
        <fgColor rgb="FF2F5597"/>
        <bgColor rgb="FF1F4E78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1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8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1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8" fontId="1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0B4"/>
        </patternFill>
      </fill>
    </dxf>
    <dxf>
      <fill>
        <patternFill>
          <bgColor rgb="FFF8CBAD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BFBFBF"/>
      <rgbColor rgb="FF808080"/>
      <rgbColor rgb="FF9999FF"/>
      <rgbColor rgb="FF7030A0"/>
      <rgbColor rgb="FFFFF2CC"/>
      <rgbColor rgb="FFF2F2F2"/>
      <rgbColor rgb="FF660066"/>
      <rgbColor rgb="FFFF8080"/>
      <rgbColor rgb="FF2F5597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0B4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1F4E78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zhanjiang.gov.cn/sfj/gkmlpt/content/1/1583/mpost_1583067.html" TargetMode="External"/><Relationship Id="rId2" Type="http://schemas.openxmlformats.org/officeDocument/2006/relationships/hyperlink" Target="https://policy.mofcom.gov.cn/claw/clawContent.shtml?id=98636" TargetMode="External"/><Relationship Id="rId3" Type="http://schemas.openxmlformats.org/officeDocument/2006/relationships/hyperlink" Target="https://www.court.gov.cn/fabu/xiangqing/472691.htm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A1:F36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30"/>
    <col collapsed="false" customWidth="true" hidden="false" outlineLevel="0" max="6" min="3" style="1" width="18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42" hidden="false" customHeight="true" outlineLevel="0" collapsed="false"/>
    <row r="3" customFormat="false" ht="15" hidden="false" customHeight="true" outlineLevel="0" collapsed="false">
      <c r="A3" s="3" t="s">
        <v>1</v>
      </c>
      <c r="B3" s="4" t="s">
        <v>2</v>
      </c>
    </row>
    <row r="4" customFormat="false" ht="15" hidden="false" customHeight="true" outlineLevel="0" collapsed="false">
      <c r="A4" s="5" t="s">
        <v>3</v>
      </c>
      <c r="B4" s="6" t="n">
        <v>46324</v>
      </c>
    </row>
    <row r="5" customFormat="false" ht="36" hidden="false" customHeight="true" outlineLevel="0" collapsed="false">
      <c r="A5" s="5" t="s">
        <v>4</v>
      </c>
      <c r="B5" s="7" t="s">
        <v>5</v>
      </c>
      <c r="C5" s="7"/>
      <c r="D5" s="7"/>
      <c r="E5" s="7"/>
      <c r="F5" s="7"/>
    </row>
    <row r="7" customFormat="false" ht="15" hidden="false" customHeight="true" outlineLevel="0" collapsed="false">
      <c r="A7" s="5" t="s">
        <v>6</v>
      </c>
    </row>
    <row r="8" customFormat="false" ht="27.75" hidden="false" customHeight="true" outlineLevel="0" collapsed="false">
      <c r="A8" s="8" t="s">
        <v>7</v>
      </c>
      <c r="B8" s="8"/>
      <c r="C8" s="8"/>
      <c r="D8" s="8"/>
      <c r="E8" s="8"/>
      <c r="F8" s="8"/>
    </row>
    <row r="9" customFormat="false" ht="27.75" hidden="false" customHeight="true" outlineLevel="0" collapsed="false">
      <c r="A9" s="8" t="s">
        <v>8</v>
      </c>
      <c r="B9" s="8"/>
      <c r="C9" s="8"/>
      <c r="D9" s="8"/>
      <c r="E9" s="8"/>
      <c r="F9" s="8"/>
    </row>
    <row r="10" customFormat="false" ht="27.75" hidden="false" customHeight="true" outlineLevel="0" collapsed="false">
      <c r="A10" s="8" t="s">
        <v>9</v>
      </c>
      <c r="B10" s="8"/>
      <c r="C10" s="8"/>
      <c r="D10" s="8"/>
      <c r="E10" s="8"/>
      <c r="F10" s="8"/>
    </row>
    <row r="11" customFormat="false" ht="27.75" hidden="false" customHeight="true" outlineLevel="0" collapsed="false">
      <c r="A11" s="8" t="s">
        <v>10</v>
      </c>
      <c r="B11" s="8"/>
      <c r="C11" s="8"/>
      <c r="D11" s="8"/>
      <c r="E11" s="8"/>
      <c r="F11" s="8"/>
    </row>
    <row r="12" customFormat="false" ht="27.75" hidden="false" customHeight="true" outlineLevel="0" collapsed="false">
      <c r="A12" s="8" t="s">
        <v>11</v>
      </c>
      <c r="B12" s="8"/>
      <c r="C12" s="8"/>
      <c r="D12" s="8"/>
      <c r="E12" s="8"/>
      <c r="F12" s="8"/>
    </row>
    <row r="14" customFormat="false" ht="15" hidden="false" customHeight="true" outlineLevel="0" collapsed="false">
      <c r="A14" s="5" t="s">
        <v>12</v>
      </c>
    </row>
    <row r="15" customFormat="false" ht="15" hidden="false" customHeight="true" outlineLevel="0" collapsed="false">
      <c r="A15" s="9" t="s">
        <v>13</v>
      </c>
      <c r="B15" s="9" t="s">
        <v>14</v>
      </c>
      <c r="C15" s="9"/>
      <c r="D15" s="9"/>
      <c r="E15" s="9"/>
      <c r="F15" s="9"/>
    </row>
    <row r="16" customFormat="false" ht="15" hidden="false" customHeight="true" outlineLevel="0" collapsed="false">
      <c r="A16" s="9" t="s">
        <v>15</v>
      </c>
      <c r="B16" s="9" t="s">
        <v>16</v>
      </c>
      <c r="C16" s="9"/>
      <c r="D16" s="9"/>
      <c r="E16" s="9"/>
      <c r="F16" s="9"/>
    </row>
    <row r="17" customFormat="false" ht="15" hidden="false" customHeight="true" outlineLevel="0" collapsed="false">
      <c r="A17" s="9" t="s">
        <v>17</v>
      </c>
      <c r="B17" s="9" t="s">
        <v>18</v>
      </c>
      <c r="C17" s="9"/>
      <c r="D17" s="9"/>
      <c r="E17" s="9"/>
      <c r="F17" s="9"/>
    </row>
    <row r="18" customFormat="false" ht="15" hidden="false" customHeight="true" outlineLevel="0" collapsed="false">
      <c r="A18" s="9" t="s">
        <v>19</v>
      </c>
      <c r="B18" s="9" t="s">
        <v>20</v>
      </c>
      <c r="C18" s="9"/>
      <c r="D18" s="9"/>
      <c r="E18" s="9"/>
      <c r="F18" s="9"/>
    </row>
    <row r="19" customFormat="false" ht="15" hidden="false" customHeight="true" outlineLevel="0" collapsed="false">
      <c r="A19" s="9" t="s">
        <v>21</v>
      </c>
      <c r="B19" s="9" t="s">
        <v>22</v>
      </c>
      <c r="C19" s="9"/>
      <c r="D19" s="9"/>
      <c r="E19" s="9"/>
      <c r="F19" s="9"/>
    </row>
    <row r="20" customFormat="false" ht="15" hidden="false" customHeight="true" outlineLevel="0" collapsed="false">
      <c r="A20" s="9" t="s">
        <v>23</v>
      </c>
      <c r="B20" s="9" t="s">
        <v>24</v>
      </c>
      <c r="C20" s="9"/>
      <c r="D20" s="9"/>
      <c r="E20" s="9"/>
      <c r="F20" s="9"/>
    </row>
    <row r="22" customFormat="false" ht="15" hidden="false" customHeight="true" outlineLevel="0" collapsed="false">
      <c r="A22" s="5" t="s">
        <v>25</v>
      </c>
    </row>
    <row r="23" customFormat="false" ht="30" hidden="false" customHeight="true" outlineLevel="0" collapsed="false">
      <c r="A23" s="8" t="s">
        <v>26</v>
      </c>
      <c r="B23" s="8"/>
      <c r="C23" s="8"/>
      <c r="D23" s="8"/>
      <c r="E23" s="8"/>
      <c r="F23" s="8"/>
    </row>
    <row r="24" customFormat="false" ht="30" hidden="false" customHeight="true" outlineLevel="0" collapsed="false">
      <c r="A24" s="8" t="s">
        <v>27</v>
      </c>
      <c r="B24" s="8"/>
      <c r="C24" s="8"/>
      <c r="D24" s="8"/>
      <c r="E24" s="8"/>
      <c r="F24" s="8"/>
    </row>
    <row r="25" customFormat="false" ht="30" hidden="false" customHeight="true" outlineLevel="0" collapsed="false">
      <c r="A25" s="8" t="s">
        <v>28</v>
      </c>
      <c r="B25" s="8"/>
      <c r="C25" s="8"/>
      <c r="D25" s="8"/>
      <c r="E25" s="8"/>
      <c r="F25" s="8"/>
    </row>
    <row r="26" customFormat="false" ht="30" hidden="false" customHeight="true" outlineLevel="0" collapsed="false">
      <c r="A26" s="8" t="s">
        <v>29</v>
      </c>
      <c r="B26" s="8"/>
      <c r="C26" s="8"/>
      <c r="D26" s="8"/>
      <c r="E26" s="8"/>
      <c r="F26" s="8"/>
    </row>
    <row r="27" customFormat="false" ht="30" hidden="false" customHeight="true" outlineLevel="0" collapsed="false">
      <c r="A27" s="8" t="s">
        <v>30</v>
      </c>
      <c r="B27" s="8"/>
      <c r="C27" s="8"/>
      <c r="D27" s="8"/>
      <c r="E27" s="8"/>
      <c r="F27" s="8"/>
    </row>
    <row r="29" customFormat="false" ht="31.5" hidden="false" customHeight="true" outlineLevel="0" collapsed="false">
      <c r="A29" s="7" t="s">
        <v>31</v>
      </c>
      <c r="B29" s="7"/>
      <c r="C29" s="7"/>
      <c r="D29" s="7"/>
      <c r="E29" s="7"/>
      <c r="F29" s="7"/>
    </row>
    <row r="30" customFormat="false" ht="31.5" hidden="false" customHeight="true" outlineLevel="0" collapsed="false">
      <c r="A30" s="7" t="s">
        <v>32</v>
      </c>
      <c r="B30" s="7"/>
      <c r="C30" s="7"/>
      <c r="D30" s="7"/>
      <c r="E30" s="7"/>
      <c r="F30" s="7"/>
    </row>
    <row r="31" customFormat="false" ht="31.5" hidden="false" customHeight="true" outlineLevel="0" collapsed="false">
      <c r="A31" s="8" t="s">
        <v>33</v>
      </c>
      <c r="B31" s="8"/>
      <c r="C31" s="8"/>
      <c r="D31" s="8"/>
      <c r="E31" s="8"/>
      <c r="F31" s="8"/>
    </row>
    <row r="32" customFormat="false" ht="42" hidden="false" customHeight="true" outlineLevel="0" collapsed="false">
      <c r="A32" s="7" t="s">
        <v>34</v>
      </c>
      <c r="B32" s="7"/>
      <c r="C32" s="7"/>
      <c r="D32" s="7"/>
      <c r="E32" s="7"/>
      <c r="F32" s="7"/>
    </row>
    <row r="33" customFormat="false" ht="42" hidden="false" customHeight="true" outlineLevel="0" collapsed="false">
      <c r="A33" s="7" t="s">
        <v>35</v>
      </c>
      <c r="B33" s="7"/>
      <c r="C33" s="7"/>
      <c r="D33" s="7"/>
      <c r="E33" s="7"/>
      <c r="F33" s="7"/>
    </row>
    <row r="34" customFormat="false" ht="31.5" hidden="false" customHeight="true" outlineLevel="0" collapsed="false">
      <c r="A34" s="8" t="s">
        <v>36</v>
      </c>
      <c r="B34" s="8"/>
      <c r="C34" s="8"/>
      <c r="D34" s="8"/>
      <c r="E34" s="8"/>
      <c r="F34" s="8"/>
    </row>
    <row r="35" customFormat="false" ht="31.5" hidden="false" customHeight="true" outlineLevel="0" collapsed="false">
      <c r="A35" s="8" t="s">
        <v>37</v>
      </c>
      <c r="B35" s="8"/>
      <c r="C35" s="8"/>
      <c r="D35" s="8"/>
      <c r="E35" s="8"/>
      <c r="F35" s="8"/>
    </row>
    <row r="36" customFormat="false" ht="42" hidden="false" customHeight="true" outlineLevel="0" collapsed="false">
      <c r="A36" s="7" t="s">
        <v>38</v>
      </c>
      <c r="B36" s="7"/>
      <c r="C36" s="7"/>
      <c r="D36" s="7"/>
      <c r="E36" s="7"/>
      <c r="F36" s="7"/>
    </row>
  </sheetData>
  <mergeCells count="26">
    <mergeCell ref="A1:F1"/>
    <mergeCell ref="B5:F5"/>
    <mergeCell ref="A8:F8"/>
    <mergeCell ref="A9:F9"/>
    <mergeCell ref="A10:F10"/>
    <mergeCell ref="A11:F11"/>
    <mergeCell ref="A12:F12"/>
    <mergeCell ref="B15:F15"/>
    <mergeCell ref="B16:F16"/>
    <mergeCell ref="B17:F17"/>
    <mergeCell ref="B18:F18"/>
    <mergeCell ref="B19:F19"/>
    <mergeCell ref="B20:F20"/>
    <mergeCell ref="A23:F23"/>
    <mergeCell ref="A24:F24"/>
    <mergeCell ref="A25:F25"/>
    <mergeCell ref="A26:F26"/>
    <mergeCell ref="A27:F27"/>
    <mergeCell ref="A29:F29"/>
    <mergeCell ref="A30:F30"/>
    <mergeCell ref="A31:F31"/>
    <mergeCell ref="A32:F32"/>
    <mergeCell ref="A33:F33"/>
    <mergeCell ref="A34:F34"/>
    <mergeCell ref="A35:F35"/>
    <mergeCell ref="A36:F36"/>
  </mergeCells>
  <hyperlinks>
    <hyperlink ref="A31" r:id="rId1" display="https://www.zhanjiang.gov.cn/sfj/gkmlpt/content/1/1583/mpost_1583067.html"/>
    <hyperlink ref="A34" r:id="rId2" display="https://policy.mofcom.gov.cn/claw/clawContent.shtml?id=98636"/>
    <hyperlink ref="A35" r:id="rId3" display="https://www.court.gov.cn/fabu/xiangqing/472691.html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5597"/>
    <pageSetUpPr fitToPage="true"/>
  </sheetPr>
  <dimension ref="A1:L1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22"/>
    <col collapsed="false" customWidth="true" hidden="false" outlineLevel="0" max="6" min="3" style="1" width="13"/>
    <col collapsed="false" customWidth="true" hidden="false" outlineLevel="0" max="7" min="7" style="1" width="14"/>
    <col collapsed="false" customWidth="true" hidden="false" outlineLevel="0" max="9" min="8" style="1" width="11"/>
    <col collapsed="false" customWidth="true" hidden="false" outlineLevel="0" max="10" min="10" style="1" width="10"/>
    <col collapsed="false" customWidth="true" hidden="false" outlineLevel="0" max="11" min="11" style="1" width="30"/>
    <col collapsed="false" customWidth="true" hidden="false" outlineLevel="0" max="12" min="12" style="0" width="18"/>
  </cols>
  <sheetData>
    <row r="1" customFormat="false" ht="30" hidden="false" customHeight="true" outlineLevel="0" collapsed="false">
      <c r="A1" s="2" t="s">
        <v>39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42" hidden="false" customHeight="true" outlineLevel="0" collapsed="false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48" hidden="false" customHeight="true" outlineLevel="0" collapsed="false">
      <c r="A3" s="3" t="s">
        <v>41</v>
      </c>
      <c r="C3" s="11" t="n">
        <v>0.2</v>
      </c>
      <c r="D3" s="11" t="n">
        <v>0.2</v>
      </c>
      <c r="E3" s="11" t="n">
        <v>0.15</v>
      </c>
      <c r="F3" s="11" t="n">
        <v>0.2</v>
      </c>
      <c r="G3" s="11" t="n">
        <v>0.15</v>
      </c>
      <c r="H3" s="11" t="n">
        <v>0.1</v>
      </c>
      <c r="I3" s="12" t="n">
        <f aca="false">SUM(C3:H3)</f>
        <v>1</v>
      </c>
    </row>
    <row r="4" customFormat="false" ht="42" hidden="false" customHeight="true" outlineLevel="0" collapsed="false">
      <c r="A4" s="13" t="s">
        <v>42</v>
      </c>
      <c r="B4" s="13" t="s">
        <v>43</v>
      </c>
      <c r="C4" s="13" t="s">
        <v>44</v>
      </c>
      <c r="D4" s="13" t="s">
        <v>45</v>
      </c>
      <c r="E4" s="13" t="s">
        <v>46</v>
      </c>
      <c r="F4" s="13" t="s">
        <v>47</v>
      </c>
      <c r="G4" s="13" t="s">
        <v>48</v>
      </c>
      <c r="H4" s="13" t="s">
        <v>49</v>
      </c>
      <c r="I4" s="13" t="s">
        <v>50</v>
      </c>
      <c r="J4" s="13" t="s">
        <v>51</v>
      </c>
      <c r="K4" s="13" t="s">
        <v>52</v>
      </c>
      <c r="L4" s="13" t="s">
        <v>53</v>
      </c>
    </row>
    <row r="5" customFormat="false" ht="31.5" hidden="false" customHeight="true" outlineLevel="0" collapsed="false">
      <c r="A5" s="14" t="n">
        <v>1</v>
      </c>
      <c r="B5" s="15" t="s">
        <v>54</v>
      </c>
      <c r="C5" s="14" t="n">
        <v>5</v>
      </c>
      <c r="D5" s="14" t="n">
        <v>4</v>
      </c>
      <c r="E5" s="14" t="n">
        <v>5</v>
      </c>
      <c r="F5" s="14" t="n">
        <v>3</v>
      </c>
      <c r="G5" s="14" t="n">
        <v>4</v>
      </c>
      <c r="H5" s="14" t="n">
        <v>4</v>
      </c>
      <c r="I5" s="16" t="n">
        <f aca="false">IF(OR($B5="",COUNT(C5:H5)&lt;6,ABS(SUM($C$3:$H$3)-1)&gt;0.000001),"",ROUND(SUMPRODUCT(C5:H5,$C$3:$H$3),2))</f>
        <v>4.15</v>
      </c>
      <c r="J5" s="17" t="str">
        <f aca="false">IF($B5="","",IF($L5&lt;&gt;"通过","核查未通过",IF($I5="","待补录/核权重",IF($I5&gt;=4.2,"优先",IF($I5&gt;=3.5,"备选","不推荐")))))</f>
        <v>备选</v>
      </c>
      <c r="K5" s="18"/>
      <c r="L5" s="19" t="s">
        <v>55</v>
      </c>
    </row>
    <row r="6" customFormat="false" ht="31.5" hidden="false" customHeight="true" outlineLevel="0" collapsed="false">
      <c r="A6" s="15" t="n">
        <v>2</v>
      </c>
      <c r="B6" s="15" t="s">
        <v>56</v>
      </c>
      <c r="C6" s="14" t="n">
        <v>4</v>
      </c>
      <c r="D6" s="14" t="n">
        <v>5</v>
      </c>
      <c r="E6" s="14" t="n">
        <v>4</v>
      </c>
      <c r="F6" s="14" t="n">
        <v>4</v>
      </c>
      <c r="G6" s="14" t="n">
        <v>4</v>
      </c>
      <c r="H6" s="14" t="n">
        <v>3</v>
      </c>
      <c r="I6" s="16" t="n">
        <f aca="false">IF(OR($B6="",COUNT(C6:H6)&lt;6,ABS(SUM($C$3:$H$3)-1)&gt;0.000001),"",ROUND(SUMPRODUCT(C6:H6,$C$3:$H$3),2))</f>
        <v>4.1</v>
      </c>
      <c r="J6" s="17" t="str">
        <f aca="false">IF($B6="","",IF($L6&lt;&gt;"通过","核查未通过",IF($I6="","待补录/核权重",IF($I6&gt;=4.2,"优先",IF($I6&gt;=3.5,"备选","不推荐")))))</f>
        <v>备选</v>
      </c>
      <c r="K6" s="18"/>
      <c r="L6" s="19" t="s">
        <v>55</v>
      </c>
    </row>
    <row r="7" customFormat="false" ht="31.5" hidden="false" customHeight="true" outlineLevel="0" collapsed="false">
      <c r="A7" s="15" t="n">
        <v>3</v>
      </c>
      <c r="B7" s="15" t="s">
        <v>57</v>
      </c>
      <c r="C7" s="14" t="n">
        <v>3</v>
      </c>
      <c r="D7" s="14" t="n">
        <v>4</v>
      </c>
      <c r="E7" s="14" t="n">
        <v>5</v>
      </c>
      <c r="F7" s="14" t="n">
        <v>5</v>
      </c>
      <c r="G7" s="14" t="n">
        <v>5</v>
      </c>
      <c r="H7" s="14" t="n">
        <v>3</v>
      </c>
      <c r="I7" s="16" t="n">
        <f aca="false">IF(OR($B7="",COUNT(C7:H7)&lt;6,ABS(SUM($C$3:$H$3)-1)&gt;0.000001),"",ROUND(SUMPRODUCT(C7:H7,$C$3:$H$3),2))</f>
        <v>4.2</v>
      </c>
      <c r="J7" s="17" t="str">
        <f aca="false">IF($B7="","",IF($L7&lt;&gt;"通过","核查未通过",IF($I7="","待补录/核权重",IF($I7&gt;=4.2,"优先",IF($I7&gt;=3.5,"备选","不推荐")))))</f>
        <v>优先</v>
      </c>
      <c r="K7" s="18"/>
      <c r="L7" s="19" t="s">
        <v>55</v>
      </c>
    </row>
    <row r="8" customFormat="false" ht="31.5" hidden="false" customHeight="true" outlineLevel="0" collapsed="false">
      <c r="A8" s="15" t="n">
        <v>4</v>
      </c>
      <c r="B8" s="15" t="s">
        <v>58</v>
      </c>
      <c r="C8" s="14" t="n">
        <v>4</v>
      </c>
      <c r="D8" s="14" t="n">
        <v>3</v>
      </c>
      <c r="E8" s="14" t="n">
        <v>3</v>
      </c>
      <c r="F8" s="14" t="n">
        <v>4</v>
      </c>
      <c r="G8" s="14" t="n">
        <v>3</v>
      </c>
      <c r="H8" s="14" t="n">
        <v>5</v>
      </c>
      <c r="I8" s="16" t="n">
        <f aca="false">IF(OR($B8="",COUNT(C8:H8)&lt;6,ABS(SUM($C$3:$H$3)-1)&gt;0.000001),"",ROUND(SUMPRODUCT(C8:H8,$C$3:$H$3),2))</f>
        <v>3.6</v>
      </c>
      <c r="J8" s="17" t="str">
        <f aca="false">IF($B8="","",IF($L8&lt;&gt;"通过","核查未通过",IF($I8="","待补录/核权重",IF($I8&gt;=4.2,"优先",IF($I8&gt;=3.5,"备选","不推荐")))))</f>
        <v>备选</v>
      </c>
      <c r="K8" s="18"/>
      <c r="L8" s="19" t="s">
        <v>55</v>
      </c>
    </row>
    <row r="9" customFormat="false" ht="31.5" hidden="false" customHeight="true" outlineLevel="0" collapsed="false">
      <c r="A9" s="20"/>
      <c r="B9" s="21"/>
      <c r="C9" s="20"/>
      <c r="D9" s="20"/>
      <c r="E9" s="20"/>
      <c r="F9" s="20"/>
      <c r="G9" s="20"/>
      <c r="H9" s="20"/>
      <c r="I9" s="22" t="str">
        <f aca="false">IF(OR($B9="",COUNT(C9:H9)&lt;6,ABS(SUM($C$3:$H$3)-1)&gt;0.000001),"",ROUND(SUMPRODUCT(C9:H9,$C$3:$H$3),2))</f>
        <v/>
      </c>
      <c r="J9" s="23" t="str">
        <f aca="false">IF($B9="","",IF($L9&lt;&gt;"通过","核查未通过",IF($I9="","待补录/核权重",IF($I9&gt;=4.2,"优先",IF($I9&gt;=3.5,"备选","不推荐")))))</f>
        <v/>
      </c>
      <c r="K9" s="21"/>
      <c r="L9" s="24"/>
    </row>
    <row r="10" customFormat="false" ht="31.5" hidden="false" customHeight="true" outlineLevel="0" collapsed="false">
      <c r="A10" s="20"/>
      <c r="B10" s="21"/>
      <c r="C10" s="20"/>
      <c r="D10" s="20"/>
      <c r="E10" s="20"/>
      <c r="F10" s="20"/>
      <c r="G10" s="20"/>
      <c r="H10" s="20"/>
      <c r="I10" s="22" t="str">
        <f aca="false">IF(OR($B10="",COUNT(C10:H10)&lt;6,ABS(SUM($C$3:$H$3)-1)&gt;0.000001),"",ROUND(SUMPRODUCT(C10:H10,$C$3:$H$3),2))</f>
        <v/>
      </c>
      <c r="J10" s="23" t="str">
        <f aca="false">IF($B10="","",IF($L10&lt;&gt;"通过","核查未通过",IF($I10="","待补录/核权重",IF($I10&gt;=4.2,"优先",IF($I10&gt;=3.5,"备选","不推荐")))))</f>
        <v/>
      </c>
      <c r="K10" s="21"/>
      <c r="L10" s="24"/>
    </row>
    <row r="11" customFormat="false" ht="31.5" hidden="false" customHeight="true" outlineLevel="0" collapsed="false">
      <c r="A11" s="20"/>
      <c r="B11" s="21"/>
      <c r="C11" s="20"/>
      <c r="D11" s="20"/>
      <c r="E11" s="20"/>
      <c r="F11" s="20"/>
      <c r="G11" s="20"/>
      <c r="H11" s="20"/>
      <c r="I11" s="22" t="str">
        <f aca="false">IF(OR($B11="",COUNT(C11:H11)&lt;6,ABS(SUM($C$3:$H$3)-1)&gt;0.000001),"",ROUND(SUMPRODUCT(C11:H11,$C$3:$H$3),2))</f>
        <v/>
      </c>
      <c r="J11" s="23" t="str">
        <f aca="false">IF($B11="","",IF($L11&lt;&gt;"通过","核查未通过",IF($I11="","待补录/核权重",IF($I11&gt;=4.2,"优先",IF($I11&gt;=3.5,"备选","不推荐")))))</f>
        <v/>
      </c>
      <c r="K11" s="21"/>
      <c r="L11" s="24"/>
    </row>
    <row r="12" customFormat="false" ht="31.5" hidden="false" customHeight="true" outlineLevel="0" collapsed="false">
      <c r="A12" s="20"/>
      <c r="B12" s="21"/>
      <c r="C12" s="20"/>
      <c r="D12" s="20"/>
      <c r="E12" s="20"/>
      <c r="F12" s="20"/>
      <c r="G12" s="20"/>
      <c r="H12" s="20"/>
      <c r="I12" s="22" t="str">
        <f aca="false">IF(OR($B12="",COUNT(C12:H12)&lt;6,ABS(SUM($C$3:$H$3)-1)&gt;0.000001),"",ROUND(SUMPRODUCT(C12:H12,$C$3:$H$3),2))</f>
        <v/>
      </c>
      <c r="J12" s="23" t="str">
        <f aca="false">IF($B12="","",IF($L12&lt;&gt;"通过","核查未通过",IF($I12="","待补录/核权重",IF($I12&gt;=4.2,"优先",IF($I12&gt;=3.5,"备选","不推荐")))))</f>
        <v/>
      </c>
      <c r="K12" s="21"/>
      <c r="L12" s="24"/>
    </row>
    <row r="13" customFormat="false" ht="31.5" hidden="false" customHeight="true" outlineLevel="0" collapsed="false">
      <c r="A13" s="20"/>
      <c r="B13" s="21"/>
      <c r="C13" s="20"/>
      <c r="D13" s="20"/>
      <c r="E13" s="20"/>
      <c r="F13" s="20"/>
      <c r="G13" s="20"/>
      <c r="H13" s="20"/>
      <c r="I13" s="22" t="str">
        <f aca="false">IF(OR($B13="",COUNT(C13:H13)&lt;6,ABS(SUM($C$3:$H$3)-1)&gt;0.000001),"",ROUND(SUMPRODUCT(C13:H13,$C$3:$H$3),2))</f>
        <v/>
      </c>
      <c r="J13" s="23" t="str">
        <f aca="false">IF($B13="","",IF($L13&lt;&gt;"通过","核查未通过",IF($I13="","待补录/核权重",IF($I13&gt;=4.2,"优先",IF($I13&gt;=3.5,"备选","不推荐")))))</f>
        <v/>
      </c>
      <c r="K13" s="21"/>
      <c r="L13" s="24"/>
    </row>
    <row r="14" customFormat="false" ht="31.5" hidden="false" customHeight="true" outlineLevel="0" collapsed="false">
      <c r="A14" s="20"/>
      <c r="B14" s="21"/>
      <c r="C14" s="20"/>
      <c r="D14" s="20"/>
      <c r="E14" s="20"/>
      <c r="F14" s="20"/>
      <c r="G14" s="20"/>
      <c r="H14" s="20"/>
      <c r="I14" s="22" t="str">
        <f aca="false">IF(OR($B14="",COUNT(C14:H14)&lt;6,ABS(SUM($C$3:$H$3)-1)&gt;0.000001),"",ROUND(SUMPRODUCT(C14:H14,$C$3:$H$3),2))</f>
        <v/>
      </c>
      <c r="J14" s="23" t="str">
        <f aca="false">IF($B14="","",IF($L14&lt;&gt;"通过","核查未通过",IF($I14="","待补录/核权重",IF($I14&gt;=4.2,"优先",IF($I14&gt;=3.5,"备选","不推荐")))))</f>
        <v/>
      </c>
      <c r="K14" s="21"/>
      <c r="L14" s="24"/>
    </row>
    <row r="15" customFormat="false" ht="31.5" hidden="false" customHeight="true" outlineLevel="0" collapsed="false">
      <c r="A15" s="20"/>
      <c r="B15" s="21"/>
      <c r="C15" s="20"/>
      <c r="D15" s="20"/>
      <c r="E15" s="20"/>
      <c r="F15" s="20"/>
      <c r="G15" s="20"/>
      <c r="H15" s="20"/>
      <c r="I15" s="22" t="str">
        <f aca="false">IF(OR($B15="",COUNT(C15:H15)&lt;6,ABS(SUM($C$3:$H$3)-1)&gt;0.000001),"",ROUND(SUMPRODUCT(C15:H15,$C$3:$H$3),2))</f>
        <v/>
      </c>
      <c r="J15" s="23" t="str">
        <f aca="false">IF($B15="","",IF($L15&lt;&gt;"通过","核查未通过",IF($I15="","待补录/核权重",IF($I15&gt;=4.2,"优先",IF($I15&gt;=3.5,"备选","不推荐")))))</f>
        <v/>
      </c>
      <c r="K15" s="21"/>
      <c r="L15" s="24"/>
    </row>
    <row r="16" customFormat="false" ht="48" hidden="false" customHeight="true" outlineLevel="0" collapsed="false"/>
    <row r="17" customFormat="false" ht="24" hidden="false" customHeight="true" outlineLevel="0" collapsed="false">
      <c r="A17" s="7" t="s">
        <v>59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customFormat="false" ht="31.5" hidden="false" customHeight="true" outlineLevel="0" collapsed="false">
      <c r="A18" s="7" t="s">
        <v>60</v>
      </c>
      <c r="B18" s="7"/>
      <c r="C18" s="7"/>
      <c r="D18" s="7"/>
      <c r="E18" s="7"/>
      <c r="F18" s="7"/>
      <c r="G18" s="7"/>
      <c r="H18" s="7"/>
      <c r="I18" s="7"/>
      <c r="J18" s="7"/>
      <c r="K18" s="7"/>
    </row>
  </sheetData>
  <mergeCells count="4">
    <mergeCell ref="A1:K1"/>
    <mergeCell ref="A2:K2"/>
    <mergeCell ref="A17:L17"/>
    <mergeCell ref="A18:K18"/>
  </mergeCells>
  <conditionalFormatting sqref="I5:I15">
    <cfRule type="colorScale" priority="2">
      <colorScale>
        <cfvo type="num" val="1"/>
        <cfvo type="num" val="3"/>
        <cfvo type="num" val="5"/>
        <color rgb="FFF8CBAD"/>
        <color rgb="FFFFF2CC"/>
        <color rgb="FFC6E0B4"/>
      </colorScale>
    </cfRule>
  </conditionalFormatting>
  <dataValidations count="2">
    <dataValidation allowBlank="true" error="请输入 1—5 的整数。" errorStyle="stop" errorTitle="评分范围" operator="between" showDropDown="false" showErrorMessage="true" showInputMessage="false" sqref="C5:H15" type="whole">
      <formula1>1</formula1>
      <formula2>5</formula2>
    </dataValidation>
    <dataValidation allowBlank="false" error="从列示状态选择" errorStyle="stop" operator="between" showDropDown="false" showErrorMessage="true" showInputMessage="false" sqref="L5:L15" type="list">
      <formula1>"未核查,通过,禁止代理"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48235"/>
    <pageSetUpPr fitToPage="true"/>
  </sheetPr>
  <dimension ref="A1:P2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7"/>
    <col collapsed="false" customWidth="true" hidden="false" outlineLevel="0" max="2" min="2" style="1" width="20"/>
    <col collapsed="false" customWidth="true" hidden="false" outlineLevel="0" max="3" min="3" style="1" width="10"/>
    <col collapsed="false" customWidth="true" hidden="false" outlineLevel="0" max="4" min="4" style="1" width="13"/>
    <col collapsed="false" customWidth="true" hidden="false" outlineLevel="0" max="5" min="5" style="1" width="10"/>
    <col collapsed="false" customWidth="true" hidden="false" outlineLevel="0" max="6" min="6" style="1" width="17"/>
    <col collapsed="false" customWidth="true" hidden="false" outlineLevel="0" max="7" min="7" style="1" width="10"/>
    <col collapsed="false" customWidth="true" hidden="false" outlineLevel="0" max="9" min="8" style="1" width="15"/>
    <col collapsed="false" customWidth="true" hidden="false" outlineLevel="0" max="10" min="10" style="1" width="12"/>
    <col collapsed="false" customWidth="true" hidden="false" outlineLevel="0" max="11" min="11" style="1" width="14"/>
    <col collapsed="false" customWidth="true" hidden="false" outlineLevel="0" max="12" min="12" style="1" width="12"/>
    <col collapsed="false" customWidth="true" hidden="false" outlineLevel="0" max="13" min="13" style="1" width="9"/>
    <col collapsed="false" customWidth="true" hidden="false" outlineLevel="0" max="16" min="14" style="0" width="22"/>
  </cols>
  <sheetData>
    <row r="1" customFormat="false" ht="30" hidden="false" customHeight="true" outlineLevel="0" collapsed="false">
      <c r="A1" s="2" t="s">
        <v>61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42" hidden="false" customHeight="true" outlineLevel="0" collapsed="false">
      <c r="A2" s="10" t="s">
        <v>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customFormat="false" ht="42" hidden="false" customHeight="true" outlineLevel="0" collapsed="false">
      <c r="A3" s="13" t="s">
        <v>42</v>
      </c>
      <c r="B3" s="13" t="s">
        <v>63</v>
      </c>
      <c r="C3" s="13" t="s">
        <v>64</v>
      </c>
      <c r="D3" s="13" t="s">
        <v>65</v>
      </c>
      <c r="E3" s="13" t="s">
        <v>66</v>
      </c>
      <c r="F3" s="13" t="s">
        <v>67</v>
      </c>
      <c r="G3" s="13" t="s">
        <v>68</v>
      </c>
      <c r="H3" s="13" t="s">
        <v>69</v>
      </c>
      <c r="I3" s="13" t="s">
        <v>70</v>
      </c>
      <c r="J3" s="13" t="s">
        <v>71</v>
      </c>
      <c r="K3" s="13" t="s">
        <v>72</v>
      </c>
      <c r="L3" s="13" t="s">
        <v>73</v>
      </c>
      <c r="M3" s="13" t="s">
        <v>51</v>
      </c>
      <c r="N3" s="13" t="s">
        <v>74</v>
      </c>
      <c r="O3" s="13" t="s">
        <v>75</v>
      </c>
      <c r="P3" s="13" t="s">
        <v>76</v>
      </c>
    </row>
    <row r="4" customFormat="false" ht="31.5" hidden="false" customHeight="true" outlineLevel="0" collapsed="false">
      <c r="A4" s="15" t="n">
        <v>1</v>
      </c>
      <c r="B4" s="15" t="s">
        <v>54</v>
      </c>
      <c r="C4" s="15" t="s">
        <v>77</v>
      </c>
      <c r="D4" s="25" t="n">
        <v>2000</v>
      </c>
      <c r="E4" s="14" t="n">
        <v>120</v>
      </c>
      <c r="F4" s="25" t="n">
        <v>0</v>
      </c>
      <c r="G4" s="26" t="n">
        <v>0</v>
      </c>
      <c r="H4" s="25" t="n">
        <v>10000000</v>
      </c>
      <c r="I4" s="27" t="n">
        <f aca="false">IF($B4="","",IF($C4="小时",IF(COUNT(D4:E4)=2,D4*E4,""),IF($C4="固定",IF(ISNUMBER(F4),F4,""),IF($C4="封顶",IF(COUNT(D4:F4)=3,MIN(D4*E4,F4),""),IF($C4="风险",IF(COUNT(G4:H4)=2,H4*G4,""),IF($C4="混合",IF(COUNT(D4:H4)=5,D4*E4+F4+H4*G4,""),""))))))</f>
        <v>240000</v>
      </c>
      <c r="J4" s="25" t="n">
        <v>20000</v>
      </c>
      <c r="K4" s="27" t="n">
        <f aca="false">IF($I4="","",$I4+$J4)</f>
        <v>260000</v>
      </c>
      <c r="L4" s="28" t="n">
        <f aca="false">IF(OR($H4="",$H4=0,$K4=""),"",$K4/$H4)</f>
        <v>0.026</v>
      </c>
      <c r="M4" s="17" t="str">
        <f aca="false">IF($B4="","",IF(OR($I4="",LEFT($P4,2)="停止"),"待核/不推荐",IF($L4="","—",IF($L4&lt;=0.1,"优先",IF($L4&lt;=0.2,"可谈","偏高")))))</f>
        <v>优先</v>
      </c>
      <c r="N4" s="19" t="s">
        <v>78</v>
      </c>
      <c r="O4" s="29" t="n">
        <f aca="false">IF(OR($B4="",NOT(ISNUMBER($H4))),"",MIN(H4,1000000)*18%+MAX(0,MIN(H4-1000000,4000000))*15%+MAX(0,MIN(H4-5000000,5000000))*12%+MAX(0,MIN(H4-10000000,40000000))*9%+MAX(0,H4-50000000)*6%)</f>
        <v>1380000</v>
      </c>
      <c r="P4" s="23" t="str">
        <f aca="false">IF($B4="","",IF($I4="","待补录报价",IF(OR($C4="风险",AND($C4="混合",$G4&gt;0)),IF($N4&lt;&gt;"允许","停止：核适用性",IF($I4&gt;$O4,"停止：超过上限","仍须核各环节合计")),"按报价核定")))</f>
        <v>按报价核定</v>
      </c>
    </row>
    <row r="5" customFormat="false" ht="31.5" hidden="false" customHeight="true" outlineLevel="0" collapsed="false">
      <c r="A5" s="15" t="n">
        <v>2</v>
      </c>
      <c r="B5" s="15" t="s">
        <v>56</v>
      </c>
      <c r="C5" s="15" t="s">
        <v>79</v>
      </c>
      <c r="D5" s="25" t="n">
        <v>0</v>
      </c>
      <c r="E5" s="14" t="n">
        <v>0</v>
      </c>
      <c r="F5" s="25" t="n">
        <v>180000</v>
      </c>
      <c r="G5" s="26" t="n">
        <v>0</v>
      </c>
      <c r="H5" s="25" t="n">
        <v>10000000</v>
      </c>
      <c r="I5" s="27" t="n">
        <f aca="false">IF($B5="","",IF($C5="小时",IF(COUNT(D5:E5)=2,D5*E5,""),IF($C5="固定",IF(ISNUMBER(F5),F5,""),IF($C5="封顶",IF(COUNT(D5:F5)=3,MIN(D5*E5,F5),""),IF($C5="风险",IF(COUNT(G5:H5)=2,H5*G5,""),IF($C5="混合",IF(COUNT(D5:H5)=5,D5*E5+F5+H5*G5,""),""))))))</f>
        <v>180000</v>
      </c>
      <c r="J5" s="25" t="n">
        <v>15000</v>
      </c>
      <c r="K5" s="27" t="n">
        <f aca="false">IF($I5="","",$I5+$J5)</f>
        <v>195000</v>
      </c>
      <c r="L5" s="28" t="n">
        <f aca="false">IF(OR($H5="",$H5=0,$K5=""),"",$K5/$H5)</f>
        <v>0.0195</v>
      </c>
      <c r="M5" s="17" t="str">
        <f aca="false">IF($B5="","",IF(OR($I5="",LEFT($P5,2)="停止"),"待核/不推荐",IF($L5="","—",IF($L5&lt;=0.1,"优先",IF($L5&lt;=0.2,"可谈","偏高")))))</f>
        <v>优先</v>
      </c>
      <c r="N5" s="19" t="s">
        <v>78</v>
      </c>
      <c r="O5" s="29" t="n">
        <f aca="false">IF(OR($B5="",NOT(ISNUMBER($H5))),"",MIN(H5,1000000)*18%+MAX(0,MIN(H5-1000000,4000000))*15%+MAX(0,MIN(H5-5000000,5000000))*12%+MAX(0,MIN(H5-10000000,40000000))*9%+MAX(0,H5-50000000)*6%)</f>
        <v>1380000</v>
      </c>
      <c r="P5" s="23" t="str">
        <f aca="false">IF($B5="","",IF($I5="","待补录报价",IF(OR($C5="风险",AND($C5="混合",$G5&gt;0)),IF($N5&lt;&gt;"允许","停止：核适用性",IF($I5&gt;$O5,"停止：超过上限","仍须核各环节合计")),"按报价核定")))</f>
        <v>按报价核定</v>
      </c>
    </row>
    <row r="6" customFormat="false" ht="31.5" hidden="false" customHeight="true" outlineLevel="0" collapsed="false">
      <c r="A6" s="15" t="n">
        <v>3</v>
      </c>
      <c r="B6" s="15" t="s">
        <v>57</v>
      </c>
      <c r="C6" s="15" t="s">
        <v>80</v>
      </c>
      <c r="D6" s="25" t="n">
        <v>2000</v>
      </c>
      <c r="E6" s="14" t="n">
        <v>120</v>
      </c>
      <c r="F6" s="25" t="n">
        <v>200000</v>
      </c>
      <c r="G6" s="26" t="n">
        <v>0</v>
      </c>
      <c r="H6" s="25" t="n">
        <v>10000000</v>
      </c>
      <c r="I6" s="27" t="n">
        <f aca="false">IF($B6="","",IF($C6="小时",IF(COUNT(D6:E6)=2,D6*E6,""),IF($C6="固定",IF(ISNUMBER(F6),F6,""),IF($C6="封顶",IF(COUNT(D6:F6)=3,MIN(D6*E6,F6),""),IF($C6="风险",IF(COUNT(G6:H6)=2,H6*G6,""),IF($C6="混合",IF(COUNT(D6:H6)=5,D6*E6+F6+H6*G6,""),""))))))</f>
        <v>200000</v>
      </c>
      <c r="J6" s="25" t="n">
        <v>10000</v>
      </c>
      <c r="K6" s="27" t="n">
        <f aca="false">IF($I6="","",$I6+$J6)</f>
        <v>210000</v>
      </c>
      <c r="L6" s="28" t="n">
        <f aca="false">IF(OR($H6="",$H6=0,$K6=""),"",$K6/$H6)</f>
        <v>0.021</v>
      </c>
      <c r="M6" s="17" t="str">
        <f aca="false">IF($B6="","",IF(OR($I6="",LEFT($P6,2)="停止"),"待核/不推荐",IF($L6="","—",IF($L6&lt;=0.1,"优先",IF($L6&lt;=0.2,"可谈","偏高")))))</f>
        <v>优先</v>
      </c>
      <c r="N6" s="19" t="s">
        <v>78</v>
      </c>
      <c r="O6" s="29" t="n">
        <f aca="false">IF(OR($B6="",NOT(ISNUMBER($H6))),"",MIN(H6,1000000)*18%+MAX(0,MIN(H6-1000000,4000000))*15%+MAX(0,MIN(H6-5000000,5000000))*12%+MAX(0,MIN(H6-10000000,40000000))*9%+MAX(0,H6-50000000)*6%)</f>
        <v>1380000</v>
      </c>
      <c r="P6" s="23" t="str">
        <f aca="false">IF($B6="","",IF($I6="","待补录报价",IF(OR($C6="风险",AND($C6="混合",$G6&gt;0)),IF($N6&lt;&gt;"允许","停止：核适用性",IF($I6&gt;$O6,"停止：超过上限","仍须核各环节合计")),"按报价核定")))</f>
        <v>按报价核定</v>
      </c>
    </row>
    <row r="7" customFormat="false" ht="31.5" hidden="false" customHeight="true" outlineLevel="0" collapsed="false">
      <c r="A7" s="15" t="n">
        <v>4</v>
      </c>
      <c r="B7" s="15" t="s">
        <v>58</v>
      </c>
      <c r="C7" s="15" t="s">
        <v>81</v>
      </c>
      <c r="D7" s="25" t="n">
        <v>0</v>
      </c>
      <c r="E7" s="14" t="n">
        <v>0</v>
      </c>
      <c r="F7" s="25" t="n">
        <v>0</v>
      </c>
      <c r="G7" s="26" t="n">
        <v>0.1</v>
      </c>
      <c r="H7" s="25" t="n">
        <v>10000000</v>
      </c>
      <c r="I7" s="27" t="n">
        <f aca="false">IF($B7="","",IF($C7="小时",IF(COUNT(D7:E7)=2,D7*E7,""),IF($C7="固定",IF(ISNUMBER(F7),F7,""),IF($C7="封顶",IF(COUNT(D7:F7)=3,MIN(D7*E7,F7),""),IF($C7="风险",IF(COUNT(G7:H7)=2,H7*G7,""),IF($C7="混合",IF(COUNT(D7:H7)=5,D7*E7+F7+H7*G7,""),""))))))</f>
        <v>1000000</v>
      </c>
      <c r="J7" s="25" t="n">
        <v>5000</v>
      </c>
      <c r="K7" s="27" t="n">
        <f aca="false">IF($I7="","",$I7+$J7)</f>
        <v>1005000</v>
      </c>
      <c r="L7" s="28" t="n">
        <f aca="false">IF(OR($H7="",$H7=0,$K7=""),"",$K7/$H7)</f>
        <v>0.1005</v>
      </c>
      <c r="M7" s="17" t="str">
        <f aca="false">IF($B7="","",IF(OR($I7="",LEFT($P7,2)="停止"),"待核/不推荐",IF($L7="","—",IF($L7&lt;=0.1,"优先",IF($L7&lt;=0.2,"可谈","偏高")))))</f>
        <v>可谈</v>
      </c>
      <c r="N7" s="19" t="s">
        <v>82</v>
      </c>
      <c r="O7" s="29" t="n">
        <f aca="false">IF(OR($B7="",NOT(ISNUMBER($H7))),"",MIN(H7,1000000)*18%+MAX(0,MIN(H7-1000000,4000000))*15%+MAX(0,MIN(H7-5000000,5000000))*12%+MAX(0,MIN(H7-10000000,40000000))*9%+MAX(0,H7-50000000)*6%)</f>
        <v>1380000</v>
      </c>
      <c r="P7" s="23" t="str">
        <f aca="false">IF($B7="","",IF($I7="","待补录报价",IF(OR($C7="风险",AND($C7="混合",$G7&gt;0)),IF($N7&lt;&gt;"允许","停止：核适用性",IF($I7&gt;$O7,"停止：超过上限","仍须核各环节合计")),"按报价核定")))</f>
        <v>仍须核各环节合计</v>
      </c>
    </row>
    <row r="8" customFormat="false" ht="31.5" hidden="false" customHeight="true" outlineLevel="0" collapsed="false">
      <c r="A8" s="15" t="n">
        <v>5</v>
      </c>
      <c r="B8" s="15" t="s">
        <v>83</v>
      </c>
      <c r="C8" s="15" t="s">
        <v>84</v>
      </c>
      <c r="D8" s="25" t="n">
        <v>1800</v>
      </c>
      <c r="E8" s="14" t="n">
        <v>100</v>
      </c>
      <c r="F8" s="25" t="n">
        <v>50000</v>
      </c>
      <c r="G8" s="26" t="n">
        <v>0</v>
      </c>
      <c r="H8" s="25" t="n">
        <v>10000000</v>
      </c>
      <c r="I8" s="27" t="n">
        <f aca="false">IF($B8="","",IF($C8="小时",IF(COUNT(D8:E8)=2,D8*E8,""),IF($C8="固定",IF(ISNUMBER(F8),F8,""),IF($C8="封顶",IF(COUNT(D8:F8)=3,MIN(D8*E8,F8),""),IF($C8="风险",IF(COUNT(G8:H8)=2,H8*G8,""),IF($C8="混合",IF(COUNT(D8:H8)=5,D8*E8+F8+H8*G8,""),""))))))</f>
        <v>230000</v>
      </c>
      <c r="J8" s="25" t="n">
        <v>25000</v>
      </c>
      <c r="K8" s="27" t="n">
        <f aca="false">IF($I8="","",$I8+$J8)</f>
        <v>255000</v>
      </c>
      <c r="L8" s="28" t="n">
        <f aca="false">IF(OR($H8="",$H8=0,$K8=""),"",$K8/$H8)</f>
        <v>0.0255</v>
      </c>
      <c r="M8" s="17" t="str">
        <f aca="false">IF($B8="","",IF(OR($I8="",LEFT($P8,2)="停止"),"待核/不推荐",IF($L8="","—",IF($L8&lt;=0.1,"优先",IF($L8&lt;=0.2,"可谈","偏高")))))</f>
        <v>优先</v>
      </c>
      <c r="N8" s="19" t="s">
        <v>78</v>
      </c>
      <c r="O8" s="29" t="n">
        <f aca="false">IF(OR($B8="",NOT(ISNUMBER($H8))),"",MIN(H8,1000000)*18%+MAX(0,MIN(H8-1000000,4000000))*15%+MAX(0,MIN(H8-5000000,5000000))*12%+MAX(0,MIN(H8-10000000,40000000))*9%+MAX(0,H8-50000000)*6%)</f>
        <v>1380000</v>
      </c>
      <c r="P8" s="23" t="str">
        <f aca="false">IF($B8="","",IF($I8="","待补录报价",IF(OR($C8="风险",AND($C8="混合",$G8&gt;0)),IF($N8&lt;&gt;"允许","停止：核适用性",IF($I8&gt;$O8,"停止：超过上限","仍须核各环节合计")),"按报价核定")))</f>
        <v>按报价核定</v>
      </c>
    </row>
    <row r="9" customFormat="false" ht="31.5" hidden="false" customHeight="true" outlineLevel="0" collapsed="false">
      <c r="A9" s="20"/>
      <c r="B9" s="21"/>
      <c r="C9" s="20"/>
      <c r="D9" s="30"/>
      <c r="E9" s="20"/>
      <c r="F9" s="30"/>
      <c r="G9" s="31"/>
      <c r="H9" s="30"/>
      <c r="I9" s="29" t="str">
        <f aca="false">IF($B9="","",IF($C9="小时",IF(COUNT(D9:E9)=2,D9*E9,""),IF($C9="固定",IF(ISNUMBER(F9),F9,""),IF($C9="封顶",IF(COUNT(D9:F9)=3,MIN(D9*E9,F9),""),IF($C9="风险",IF(COUNT(G9:H9)=2,H9*G9,""),IF($C9="混合",IF(COUNT(D9:H9)=5,D9*E9+F9+H9*G9,""),""))))))</f>
        <v/>
      </c>
      <c r="J9" s="30"/>
      <c r="K9" s="29" t="str">
        <f aca="false">IF($I9="","",$I9+$J9)</f>
        <v/>
      </c>
      <c r="L9" s="32" t="str">
        <f aca="false">IF(OR($H9="",$H9=0,$K9=""),"",$K9/$H9)</f>
        <v/>
      </c>
      <c r="M9" s="23" t="str">
        <f aca="false">IF($B9="","",IF(OR($I9="",LEFT($P9,2)="停止"),"待核/不推荐",IF($L9="","—",IF($L9&lt;=0.1,"优先",IF($L9&lt;=0.2,"可谈","偏高")))))</f>
        <v/>
      </c>
      <c r="N9" s="24"/>
      <c r="O9" s="29" t="str">
        <f aca="false">IF(OR($B9="",NOT(ISNUMBER($H9))),"",MIN(H9,1000000)*18%+MAX(0,MIN(H9-1000000,4000000))*15%+MAX(0,MIN(H9-5000000,5000000))*12%+MAX(0,MIN(H9-10000000,40000000))*9%+MAX(0,H9-50000000)*6%)</f>
        <v/>
      </c>
      <c r="P9" s="23" t="str">
        <f aca="false">IF($B9="","",IF($I9="","待补录报价",IF(OR($C9="风险",AND($C9="混合",$G9&gt;0)),IF($N9&lt;&gt;"允许","停止：核适用性",IF($I9&gt;$O9,"停止：超过上限","仍须核各环节合计")),"按报价核定")))</f>
        <v/>
      </c>
    </row>
    <row r="10" customFormat="false" ht="31.5" hidden="false" customHeight="true" outlineLevel="0" collapsed="false">
      <c r="A10" s="20"/>
      <c r="B10" s="21"/>
      <c r="C10" s="20"/>
      <c r="D10" s="30"/>
      <c r="E10" s="20"/>
      <c r="F10" s="30"/>
      <c r="G10" s="31"/>
      <c r="H10" s="30"/>
      <c r="I10" s="29" t="str">
        <f aca="false">IF($B10="","",IF($C10="小时",IF(COUNT(D10:E10)=2,D10*E10,""),IF($C10="固定",IF(ISNUMBER(F10),F10,""),IF($C10="封顶",IF(COUNT(D10:F10)=3,MIN(D10*E10,F10),""),IF($C10="风险",IF(COUNT(G10:H10)=2,H10*G10,""),IF($C10="混合",IF(COUNT(D10:H10)=5,D10*E10+F10+H10*G10,""),""))))))</f>
        <v/>
      </c>
      <c r="J10" s="30"/>
      <c r="K10" s="29" t="str">
        <f aca="false">IF($I10="","",$I10+$J10)</f>
        <v/>
      </c>
      <c r="L10" s="32" t="str">
        <f aca="false">IF(OR($H10="",$H10=0,$K10=""),"",$K10/$H10)</f>
        <v/>
      </c>
      <c r="M10" s="23" t="str">
        <f aca="false">IF($B10="","",IF(OR($I10="",LEFT($P10,2)="停止"),"待核/不推荐",IF($L10="","—",IF($L10&lt;=0.1,"优先",IF($L10&lt;=0.2,"可谈","偏高")))))</f>
        <v/>
      </c>
      <c r="N10" s="24"/>
      <c r="O10" s="29" t="str">
        <f aca="false">IF(OR($B10="",NOT(ISNUMBER($H10))),"",MIN(H10,1000000)*18%+MAX(0,MIN(H10-1000000,4000000))*15%+MAX(0,MIN(H10-5000000,5000000))*12%+MAX(0,MIN(H10-10000000,40000000))*9%+MAX(0,H10-50000000)*6%)</f>
        <v/>
      </c>
      <c r="P10" s="23" t="str">
        <f aca="false">IF($B10="","",IF($I10="","待补录报价",IF(OR($C10="风险",AND($C10="混合",$G10&gt;0)),IF($N10&lt;&gt;"允许","停止：核适用性",IF($I10&gt;$O10,"停止：超过上限","仍须核各环节合计")),"按报价核定")))</f>
        <v/>
      </c>
    </row>
    <row r="11" customFormat="false" ht="31.5" hidden="false" customHeight="true" outlineLevel="0" collapsed="false">
      <c r="A11" s="20"/>
      <c r="B11" s="21"/>
      <c r="C11" s="20"/>
      <c r="D11" s="30"/>
      <c r="E11" s="20"/>
      <c r="F11" s="30"/>
      <c r="G11" s="31"/>
      <c r="H11" s="30"/>
      <c r="I11" s="29" t="str">
        <f aca="false">IF($B11="","",IF($C11="小时",IF(COUNT(D11:E11)=2,D11*E11,""),IF($C11="固定",IF(ISNUMBER(F11),F11,""),IF($C11="封顶",IF(COUNT(D11:F11)=3,MIN(D11*E11,F11),""),IF($C11="风险",IF(COUNT(G11:H11)=2,H11*G11,""),IF($C11="混合",IF(COUNT(D11:H11)=5,D11*E11+F11+H11*G11,""),""))))))</f>
        <v/>
      </c>
      <c r="J11" s="30"/>
      <c r="K11" s="29" t="str">
        <f aca="false">IF($I11="","",$I11+$J11)</f>
        <v/>
      </c>
      <c r="L11" s="32" t="str">
        <f aca="false">IF(OR($H11="",$H11=0,$K11=""),"",$K11/$H11)</f>
        <v/>
      </c>
      <c r="M11" s="23" t="str">
        <f aca="false">IF($B11="","",IF(OR($I11="",LEFT($P11,2)="停止"),"待核/不推荐",IF($L11="","—",IF($L11&lt;=0.1,"优先",IF($L11&lt;=0.2,"可谈","偏高")))))</f>
        <v/>
      </c>
      <c r="N11" s="24"/>
      <c r="O11" s="29" t="str">
        <f aca="false">IF(OR($B11="",NOT(ISNUMBER($H11))),"",MIN(H11,1000000)*18%+MAX(0,MIN(H11-1000000,4000000))*15%+MAX(0,MIN(H11-5000000,5000000))*12%+MAX(0,MIN(H11-10000000,40000000))*9%+MAX(0,H11-50000000)*6%)</f>
        <v/>
      </c>
      <c r="P11" s="23" t="str">
        <f aca="false">IF($B11="","",IF($I11="","待补录报价",IF(OR($C11="风险",AND($C11="混合",$G11&gt;0)),IF($N11&lt;&gt;"允许","停止：核适用性",IF($I11&gt;$O11,"停止：超过上限","仍须核各环节合计")),"按报价核定")))</f>
        <v/>
      </c>
    </row>
    <row r="12" customFormat="false" ht="31.5" hidden="false" customHeight="true" outlineLevel="0" collapsed="false">
      <c r="A12" s="20"/>
      <c r="B12" s="21"/>
      <c r="C12" s="20"/>
      <c r="D12" s="30"/>
      <c r="E12" s="20"/>
      <c r="F12" s="30"/>
      <c r="G12" s="31"/>
      <c r="H12" s="30"/>
      <c r="I12" s="29" t="str">
        <f aca="false">IF($B12="","",IF($C12="小时",IF(COUNT(D12:E12)=2,D12*E12,""),IF($C12="固定",IF(ISNUMBER(F12),F12,""),IF($C12="封顶",IF(COUNT(D12:F12)=3,MIN(D12*E12,F12),""),IF($C12="风险",IF(COUNT(G12:H12)=2,H12*G12,""),IF($C12="混合",IF(COUNT(D12:H12)=5,D12*E12+F12+H12*G12,""),""))))))</f>
        <v/>
      </c>
      <c r="J12" s="30"/>
      <c r="K12" s="29" t="str">
        <f aca="false">IF($I12="","",$I12+$J12)</f>
        <v/>
      </c>
      <c r="L12" s="32" t="str">
        <f aca="false">IF(OR($H12="",$H12=0,$K12=""),"",$K12/$H12)</f>
        <v/>
      </c>
      <c r="M12" s="23" t="str">
        <f aca="false">IF($B12="","",IF(OR($I12="",LEFT($P12,2)="停止"),"待核/不推荐",IF($L12="","—",IF($L12&lt;=0.1,"优先",IF($L12&lt;=0.2,"可谈","偏高")))))</f>
        <v/>
      </c>
      <c r="N12" s="24"/>
      <c r="O12" s="29" t="str">
        <f aca="false">IF(OR($B12="",NOT(ISNUMBER($H12))),"",MIN(H12,1000000)*18%+MAX(0,MIN(H12-1000000,4000000))*15%+MAX(0,MIN(H12-5000000,5000000))*12%+MAX(0,MIN(H12-10000000,40000000))*9%+MAX(0,H12-50000000)*6%)</f>
        <v/>
      </c>
      <c r="P12" s="23" t="str">
        <f aca="false">IF($B12="","",IF($I12="","待补录报价",IF(OR($C12="风险",AND($C12="混合",$G12&gt;0)),IF($N12&lt;&gt;"允许","停止：核适用性",IF($I12&gt;$O12,"停止：超过上限","仍须核各环节合计")),"按报价核定")))</f>
        <v/>
      </c>
    </row>
    <row r="13" customFormat="false" ht="31.5" hidden="false" customHeight="true" outlineLevel="0" collapsed="false">
      <c r="A13" s="20"/>
      <c r="B13" s="21"/>
      <c r="C13" s="20"/>
      <c r="D13" s="30"/>
      <c r="E13" s="20"/>
      <c r="F13" s="30"/>
      <c r="G13" s="31"/>
      <c r="H13" s="30"/>
      <c r="I13" s="29" t="str">
        <f aca="false">IF($B13="","",IF($C13="小时",IF(COUNT(D13:E13)=2,D13*E13,""),IF($C13="固定",IF(ISNUMBER(F13),F13,""),IF($C13="封顶",IF(COUNT(D13:F13)=3,MIN(D13*E13,F13),""),IF($C13="风险",IF(COUNT(G13:H13)=2,H13*G13,""),IF($C13="混合",IF(COUNT(D13:H13)=5,D13*E13+F13+H13*G13,""),""))))))</f>
        <v/>
      </c>
      <c r="J13" s="30"/>
      <c r="K13" s="29" t="str">
        <f aca="false">IF($I13="","",$I13+$J13)</f>
        <v/>
      </c>
      <c r="L13" s="32" t="str">
        <f aca="false">IF(OR($H13="",$H13=0,$K13=""),"",$K13/$H13)</f>
        <v/>
      </c>
      <c r="M13" s="23" t="str">
        <f aca="false">IF($B13="","",IF(OR($I13="",LEFT($P13,2)="停止"),"待核/不推荐",IF($L13="","—",IF($L13&lt;=0.1,"优先",IF($L13&lt;=0.2,"可谈","偏高")))))</f>
        <v/>
      </c>
      <c r="N13" s="24"/>
      <c r="O13" s="29" t="str">
        <f aca="false">IF(OR($B13="",NOT(ISNUMBER($H13))),"",MIN(H13,1000000)*18%+MAX(0,MIN(H13-1000000,4000000))*15%+MAX(0,MIN(H13-5000000,5000000))*12%+MAX(0,MIN(H13-10000000,40000000))*9%+MAX(0,H13-50000000)*6%)</f>
        <v/>
      </c>
      <c r="P13" s="23" t="str">
        <f aca="false">IF($B13="","",IF($I13="","待补录报价",IF(OR($C13="风险",AND($C13="混合",$G13&gt;0)),IF($N13&lt;&gt;"允许","停止：核适用性",IF($I13&gt;$O13,"停止：超过上限","仍须核各环节合计")),"按报价核定")))</f>
        <v/>
      </c>
    </row>
    <row r="14" customFormat="false" ht="31.5" hidden="false" customHeight="true" outlineLevel="0" collapsed="false">
      <c r="A14" s="20"/>
      <c r="B14" s="21"/>
      <c r="C14" s="20"/>
      <c r="D14" s="30"/>
      <c r="E14" s="20"/>
      <c r="F14" s="30"/>
      <c r="G14" s="31"/>
      <c r="H14" s="30"/>
      <c r="I14" s="29" t="str">
        <f aca="false">IF($B14="","",IF($C14="小时",IF(COUNT(D14:E14)=2,D14*E14,""),IF($C14="固定",IF(ISNUMBER(F14),F14,""),IF($C14="封顶",IF(COUNT(D14:F14)=3,MIN(D14*E14,F14),""),IF($C14="风险",IF(COUNT(G14:H14)=2,H14*G14,""),IF($C14="混合",IF(COUNT(D14:H14)=5,D14*E14+F14+H14*G14,""),""))))))</f>
        <v/>
      </c>
      <c r="J14" s="30"/>
      <c r="K14" s="29" t="str">
        <f aca="false">IF($I14="","",$I14+$J14)</f>
        <v/>
      </c>
      <c r="L14" s="32" t="str">
        <f aca="false">IF(OR($H14="",$H14=0,$K14=""),"",$K14/$H14)</f>
        <v/>
      </c>
      <c r="M14" s="23" t="str">
        <f aca="false">IF($B14="","",IF(OR($I14="",LEFT($P14,2)="停止"),"待核/不推荐",IF($L14="","—",IF($L14&lt;=0.1,"优先",IF($L14&lt;=0.2,"可谈","偏高")))))</f>
        <v/>
      </c>
      <c r="N14" s="24"/>
      <c r="O14" s="29" t="str">
        <f aca="false">IF(OR($B14="",NOT(ISNUMBER($H14))),"",MIN(H14,1000000)*18%+MAX(0,MIN(H14-1000000,4000000))*15%+MAX(0,MIN(H14-5000000,5000000))*12%+MAX(0,MIN(H14-10000000,40000000))*9%+MAX(0,H14-50000000)*6%)</f>
        <v/>
      </c>
      <c r="P14" s="23" t="str">
        <f aca="false">IF($B14="","",IF($I14="","待补录报价",IF(OR($C14="风险",AND($C14="混合",$G14&gt;0)),IF($N14&lt;&gt;"允许","停止：核适用性",IF($I14&gt;$O14,"停止：超过上限","仍须核各环节合计")),"按报价核定")))</f>
        <v/>
      </c>
    </row>
    <row r="15" customFormat="false" ht="48" hidden="false" customHeight="true" outlineLevel="0" collapsed="false"/>
    <row r="16" customFormat="false" ht="48" hidden="false" customHeight="true" outlineLevel="0" collapsed="false"/>
    <row r="17" customFormat="false" ht="24" hidden="false" customHeight="true" outlineLevel="0" collapsed="false">
      <c r="A17" s="7" t="s">
        <v>85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customFormat="false" ht="24" hidden="false" customHeight="true" outlineLevel="0" collapsed="false">
      <c r="A18" s="7" t="s">
        <v>86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customFormat="false" ht="24" hidden="false" customHeight="true" outlineLevel="0" collapsed="false">
      <c r="A19" s="7" t="s">
        <v>87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customFormat="false" ht="24" hidden="false" customHeight="true" outlineLevel="0" collapsed="false">
      <c r="A20" s="7" t="s">
        <v>88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customFormat="false" ht="24" hidden="false" customHeight="true" outlineLevel="0" collapsed="false">
      <c r="A21" s="7" t="s">
        <v>89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</sheetData>
  <mergeCells count="7">
    <mergeCell ref="A1:M1"/>
    <mergeCell ref="A2:M2"/>
    <mergeCell ref="A17:P17"/>
    <mergeCell ref="A18:M18"/>
    <mergeCell ref="A19:M19"/>
    <mergeCell ref="A20:M20"/>
    <mergeCell ref="A21:M21"/>
  </mergeCells>
  <conditionalFormatting sqref="L4:L14">
    <cfRule type="cellIs" priority="2" operator="lessThanOrEqual" aboveAverage="0" equalAverage="0" bottom="0" percent="0" rank="0" text="" dxfId="0">
      <formula>0.1</formula>
    </cfRule>
    <cfRule type="cellIs" priority="3" operator="greaterThan" aboveAverage="0" equalAverage="0" bottom="0" percent="0" rank="0" text="" dxfId="1">
      <formula>0.2</formula>
    </cfRule>
  </conditionalFormatting>
  <dataValidations count="4">
    <dataValidation allowBlank="true" errorStyle="stop" operator="between" showDropDown="false" showErrorMessage="true" showInputMessage="false" sqref="C4:C14" type="list">
      <formula1>"小时,固定,封顶,风险,混合"</formula1>
      <formula2>0</formula2>
    </dataValidation>
    <dataValidation allowBlank="false" errorStyle="stop" operator="between" showDropDown="false" showErrorMessage="true" showInputMessage="false" sqref="N4:N14" type="list">
      <formula1>"未核查,允许,禁止"</formula1>
      <formula2>0</formula2>
    </dataValidation>
    <dataValidation allowBlank="true" error="请输入不小于0的金额或工时" errorStyle="stop" operator="greaterThanOrEqual" showDropDown="false" showErrorMessage="true" showInputMessage="false" sqref="D4:F14 H4:H14 J4:J14" type="decimal">
      <formula1>0</formula1>
      <formula2>0</formula2>
    </dataValidation>
    <dataValidation allowBlank="true" error="请输入0到1的比例" errorStyle="stop" operator="between" showDropDown="false" showErrorMessage="true" showInputMessage="false" sqref="G4:G14" type="decimal">
      <formula1>0</formula1>
      <formula2>1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00000"/>
    <pageSetUpPr fitToPage="true"/>
  </sheetPr>
  <dimension ref="A1:Q18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24"/>
    <col collapsed="false" customWidth="true" hidden="false" outlineLevel="0" max="3" min="3" style="1" width="14"/>
    <col collapsed="false" customWidth="true" hidden="false" outlineLevel="0" max="4" min="4" style="1" width="10"/>
    <col collapsed="false" customWidth="true" hidden="false" outlineLevel="0" max="5" min="5" style="1" width="13"/>
    <col collapsed="false" customWidth="true" hidden="false" outlineLevel="0" max="6" min="6" style="1" width="12"/>
    <col collapsed="false" customWidth="true" hidden="false" outlineLevel="0" max="7" min="7" style="1" width="13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11" min="10" style="1" width="10"/>
    <col collapsed="false" customWidth="true" hidden="false" outlineLevel="0" max="12" min="12" style="1" width="14"/>
    <col collapsed="false" customWidth="true" hidden="false" outlineLevel="0" max="14" min="13" style="1" width="12"/>
    <col collapsed="false" customWidth="true" hidden="false" outlineLevel="0" max="15" min="15" style="1" width="13"/>
    <col collapsed="false" customWidth="true" hidden="false" outlineLevel="0" max="16" min="16" style="1" width="10"/>
    <col collapsed="false" customWidth="true" hidden="false" outlineLevel="0" max="17" min="17" style="1" width="8"/>
  </cols>
  <sheetData>
    <row r="1" customFormat="false" ht="30" hidden="false" customHeight="true" outlineLevel="0" collapsed="false">
      <c r="A1" s="2" t="s">
        <v>90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42" hidden="false" customHeight="true" outlineLevel="0" collapsed="false">
      <c r="A2" s="10" t="s">
        <v>91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customFormat="false" ht="48" hidden="false" customHeight="true" outlineLevel="0" collapsed="false"/>
    <row r="4" customFormat="false" ht="42" hidden="false" customHeight="true" outlineLevel="0" collapsed="false">
      <c r="A4" s="13" t="s">
        <v>92</v>
      </c>
      <c r="B4" s="13" t="s">
        <v>93</v>
      </c>
      <c r="C4" s="13" t="s">
        <v>94</v>
      </c>
      <c r="D4" s="13" t="s">
        <v>95</v>
      </c>
      <c r="E4" s="13" t="s">
        <v>96</v>
      </c>
      <c r="F4" s="13" t="s">
        <v>97</v>
      </c>
      <c r="G4" s="13" t="s">
        <v>98</v>
      </c>
      <c r="H4" s="13" t="s">
        <v>99</v>
      </c>
      <c r="I4" s="13" t="s">
        <v>100</v>
      </c>
      <c r="J4" s="13" t="s">
        <v>101</v>
      </c>
      <c r="K4" s="13" t="s">
        <v>102</v>
      </c>
      <c r="L4" s="13" t="s">
        <v>103</v>
      </c>
      <c r="M4" s="13" t="s">
        <v>104</v>
      </c>
      <c r="N4" s="13" t="s">
        <v>105</v>
      </c>
      <c r="O4" s="13" t="s">
        <v>106</v>
      </c>
      <c r="P4" s="13" t="s">
        <v>107</v>
      </c>
      <c r="Q4" s="13" t="s">
        <v>108</v>
      </c>
    </row>
    <row r="5" customFormat="false" ht="31.5" hidden="false" customHeight="true" outlineLevel="0" collapsed="false">
      <c r="A5" s="14" t="s">
        <v>109</v>
      </c>
      <c r="B5" s="15" t="s">
        <v>110</v>
      </c>
      <c r="C5" s="15" t="s">
        <v>111</v>
      </c>
      <c r="D5" s="15" t="s">
        <v>112</v>
      </c>
      <c r="E5" s="33" t="n">
        <v>1200000</v>
      </c>
      <c r="F5" s="34" t="n">
        <v>46310</v>
      </c>
      <c r="G5" s="34" t="n">
        <v>47026</v>
      </c>
      <c r="H5" s="15" t="s">
        <v>113</v>
      </c>
      <c r="I5" s="34" t="n">
        <v>46341</v>
      </c>
      <c r="J5" s="17" t="n">
        <f aca="true">IF(OR($B5="",COUNT($G5,$I5)=0),"",MIN($G5,$I5)-TODAY())</f>
        <v>17</v>
      </c>
      <c r="K5" s="15" t="s">
        <v>114</v>
      </c>
      <c r="L5" s="15" t="s">
        <v>54</v>
      </c>
      <c r="M5" s="33" t="n">
        <v>260000</v>
      </c>
      <c r="N5" s="33" t="n">
        <v>60000</v>
      </c>
      <c r="O5" s="35" t="n">
        <f aca="false">IF($M5="","",$M5-$N5)</f>
        <v>200000</v>
      </c>
      <c r="P5" s="15" t="s">
        <v>115</v>
      </c>
      <c r="Q5" s="17" t="str">
        <f aca="false">IF($B5="","",IF($P5="已结案","绿",IF(AND(ISNUMBER($O5),$O5&lt;0),"红",IF($J5="","黄",IF($J5&lt;=30,"红",IF($J5&lt;=90,"黄","绿"))))))</f>
        <v>红</v>
      </c>
    </row>
    <row r="6" customFormat="false" ht="31.5" hidden="false" customHeight="true" outlineLevel="0" collapsed="false">
      <c r="A6" s="14" t="s">
        <v>116</v>
      </c>
      <c r="B6" s="15" t="s">
        <v>117</v>
      </c>
      <c r="C6" s="15" t="s">
        <v>118</v>
      </c>
      <c r="D6" s="15" t="s">
        <v>119</v>
      </c>
      <c r="E6" s="33" t="n">
        <v>800000</v>
      </c>
      <c r="F6" s="34" t="n">
        <v>46266</v>
      </c>
      <c r="G6" s="34" t="n">
        <v>46934</v>
      </c>
      <c r="H6" s="15" t="s">
        <v>120</v>
      </c>
      <c r="I6" s="34" t="n">
        <v>46376</v>
      </c>
      <c r="J6" s="17" t="n">
        <f aca="true">IF(OR($B6="",COUNT($G6,$I6)=0),"",MIN($G6,$I6)-TODAY())</f>
        <v>52</v>
      </c>
      <c r="K6" s="15" t="s">
        <v>121</v>
      </c>
      <c r="L6" s="15" t="s">
        <v>56</v>
      </c>
      <c r="M6" s="33" t="n">
        <v>180000</v>
      </c>
      <c r="N6" s="33" t="n">
        <v>50000</v>
      </c>
      <c r="O6" s="35" t="n">
        <f aca="false">IF($M6="","",$M6-$N6)</f>
        <v>130000</v>
      </c>
      <c r="P6" s="15" t="s">
        <v>115</v>
      </c>
      <c r="Q6" s="17" t="str">
        <f aca="false">IF($B6="","",IF($P6="已结案","绿",IF(AND(ISNUMBER($O6),$O6&lt;0),"红",IF($J6="","黄",IF($J6&lt;=30,"红",IF($J6&lt;=90,"黄","绿"))))))</f>
        <v>黄</v>
      </c>
    </row>
    <row r="7" customFormat="false" ht="31.5" hidden="false" customHeight="true" outlineLevel="0" collapsed="false">
      <c r="A7" s="14" t="s">
        <v>122</v>
      </c>
      <c r="B7" s="15" t="s">
        <v>123</v>
      </c>
      <c r="C7" s="15" t="s">
        <v>124</v>
      </c>
      <c r="D7" s="15" t="s">
        <v>125</v>
      </c>
      <c r="E7" s="33" t="n">
        <v>300000</v>
      </c>
      <c r="F7" s="34" t="n">
        <v>46315</v>
      </c>
      <c r="G7" s="34" t="n">
        <v>46679</v>
      </c>
      <c r="H7" s="15" t="s">
        <v>126</v>
      </c>
      <c r="I7" s="34" t="n">
        <v>46331</v>
      </c>
      <c r="J7" s="17" t="n">
        <f aca="true">IF(OR($B7="",COUNT($G7,$I7)=0),"",MIN($G7,$I7)-TODAY())</f>
        <v>7</v>
      </c>
      <c r="K7" s="15" t="s">
        <v>127</v>
      </c>
      <c r="L7" s="15" t="s">
        <v>57</v>
      </c>
      <c r="M7" s="33" t="n">
        <v>60000</v>
      </c>
      <c r="N7" s="33" t="n">
        <v>0</v>
      </c>
      <c r="O7" s="35" t="n">
        <f aca="false">IF($M7="","",$M7-$N7)</f>
        <v>60000</v>
      </c>
      <c r="P7" s="15" t="s">
        <v>128</v>
      </c>
      <c r="Q7" s="17" t="str">
        <f aca="false">IF($B7="","",IF($P7="已结案","绿",IF(AND(ISNUMBER($O7),$O7&lt;0),"红",IF($J7="","黄",IF($J7&lt;=30,"红",IF($J7&lt;=90,"黄","绿"))))))</f>
        <v>红</v>
      </c>
    </row>
    <row r="8" customFormat="false" ht="31.5" hidden="false" customHeight="true" outlineLevel="0" collapsed="false">
      <c r="A8" s="14" t="s">
        <v>129</v>
      </c>
      <c r="B8" s="15" t="s">
        <v>130</v>
      </c>
      <c r="C8" s="15" t="s">
        <v>131</v>
      </c>
      <c r="D8" s="15" t="s">
        <v>132</v>
      </c>
      <c r="E8" s="33" t="n">
        <v>500000</v>
      </c>
      <c r="F8" s="34" t="n">
        <v>46235</v>
      </c>
      <c r="G8" s="34" t="n">
        <v>46965</v>
      </c>
      <c r="H8" s="15" t="s">
        <v>133</v>
      </c>
      <c r="I8" s="34" t="n">
        <v>46327</v>
      </c>
      <c r="J8" s="17" t="n">
        <f aca="true">IF(OR($B8="",COUNT($G8,$I8)=0),"",MIN($G8,$I8)-TODAY())</f>
        <v>3</v>
      </c>
      <c r="K8" s="15" t="s">
        <v>134</v>
      </c>
      <c r="L8" s="15" t="s">
        <v>58</v>
      </c>
      <c r="M8" s="33" t="n">
        <v>30000</v>
      </c>
      <c r="N8" s="33" t="n">
        <v>10000</v>
      </c>
      <c r="O8" s="35" t="n">
        <f aca="false">IF($M8="","",$M8-$N8)</f>
        <v>20000</v>
      </c>
      <c r="P8" s="15" t="s">
        <v>135</v>
      </c>
      <c r="Q8" s="17" t="str">
        <f aca="false">IF($B8="","",IF($P8="已结案","绿",IF(AND(ISNUMBER($O8),$O8&lt;0),"红",IF($J8="","黄",IF($J8&lt;=30,"红",IF($J8&lt;=90,"黄","绿"))))))</f>
        <v>红</v>
      </c>
    </row>
    <row r="9" customFormat="false" ht="31.5" hidden="false" customHeight="true" outlineLevel="0" collapsed="false">
      <c r="A9" s="20"/>
      <c r="B9" s="21"/>
      <c r="C9" s="20"/>
      <c r="D9" s="20"/>
      <c r="E9" s="36"/>
      <c r="F9" s="37"/>
      <c r="G9" s="37"/>
      <c r="H9" s="21"/>
      <c r="I9" s="37"/>
      <c r="J9" s="23" t="str">
        <f aca="true">IF(OR($B9="",COUNT($G9,$I9)=0),"",MIN($G9,$I9)-TODAY())</f>
        <v/>
      </c>
      <c r="K9" s="21"/>
      <c r="L9" s="21"/>
      <c r="M9" s="36"/>
      <c r="N9" s="36"/>
      <c r="O9" s="38" t="str">
        <f aca="false">IF($M9="","",$M9-$N9)</f>
        <v/>
      </c>
      <c r="P9" s="20"/>
      <c r="Q9" s="23" t="str">
        <f aca="false">IF($B9="","",IF($P9="已结案","绿",IF(AND(ISNUMBER($O9),$O9&lt;0),"红",IF($J9="","黄",IF($J9&lt;=30,"红",IF($J9&lt;=90,"黄","绿"))))))</f>
        <v/>
      </c>
    </row>
    <row r="10" customFormat="false" ht="31.5" hidden="false" customHeight="true" outlineLevel="0" collapsed="false">
      <c r="A10" s="20"/>
      <c r="B10" s="21"/>
      <c r="C10" s="20"/>
      <c r="D10" s="20"/>
      <c r="E10" s="36"/>
      <c r="F10" s="37"/>
      <c r="G10" s="37"/>
      <c r="H10" s="21"/>
      <c r="I10" s="37"/>
      <c r="J10" s="23" t="str">
        <f aca="true">IF(OR($B10="",COUNT($G10,$I10)=0),"",MIN($G10,$I10)-TODAY())</f>
        <v/>
      </c>
      <c r="K10" s="21"/>
      <c r="L10" s="21"/>
      <c r="M10" s="36"/>
      <c r="N10" s="36"/>
      <c r="O10" s="38" t="str">
        <f aca="false">IF($M10="","",$M10-$N10)</f>
        <v/>
      </c>
      <c r="P10" s="20"/>
      <c r="Q10" s="23" t="str">
        <f aca="false">IF($B10="","",IF($P10="已结案","绿",IF(AND(ISNUMBER($O10),$O10&lt;0),"红",IF($J10="","黄",IF($J10&lt;=30,"红",IF($J10&lt;=90,"黄","绿"))))))</f>
        <v/>
      </c>
    </row>
    <row r="11" customFormat="false" ht="31.5" hidden="false" customHeight="true" outlineLevel="0" collapsed="false">
      <c r="A11" s="20"/>
      <c r="B11" s="21"/>
      <c r="C11" s="20"/>
      <c r="D11" s="20"/>
      <c r="E11" s="36"/>
      <c r="F11" s="37"/>
      <c r="G11" s="37"/>
      <c r="H11" s="21"/>
      <c r="I11" s="37"/>
      <c r="J11" s="23" t="str">
        <f aca="true">IF(OR($B11="",COUNT($G11,$I11)=0),"",MIN($G11,$I11)-TODAY())</f>
        <v/>
      </c>
      <c r="K11" s="21"/>
      <c r="L11" s="21"/>
      <c r="M11" s="36"/>
      <c r="N11" s="36"/>
      <c r="O11" s="38" t="str">
        <f aca="false">IF($M11="","",$M11-$N11)</f>
        <v/>
      </c>
      <c r="P11" s="20"/>
      <c r="Q11" s="23" t="str">
        <f aca="false">IF($B11="","",IF($P11="已结案","绿",IF(AND(ISNUMBER($O11),$O11&lt;0),"红",IF($J11="","黄",IF($J11&lt;=30,"红",IF($J11&lt;=90,"黄","绿"))))))</f>
        <v/>
      </c>
    </row>
    <row r="12" customFormat="false" ht="31.5" hidden="false" customHeight="true" outlineLevel="0" collapsed="false">
      <c r="A12" s="20"/>
      <c r="B12" s="21"/>
      <c r="C12" s="20"/>
      <c r="D12" s="20"/>
      <c r="E12" s="36"/>
      <c r="F12" s="37"/>
      <c r="G12" s="37"/>
      <c r="H12" s="21"/>
      <c r="I12" s="37"/>
      <c r="J12" s="23" t="str">
        <f aca="true">IF(OR($B12="",COUNT($G12,$I12)=0),"",MIN($G12,$I12)-TODAY())</f>
        <v/>
      </c>
      <c r="K12" s="21"/>
      <c r="L12" s="21"/>
      <c r="M12" s="36"/>
      <c r="N12" s="36"/>
      <c r="O12" s="38" t="str">
        <f aca="false">IF($M12="","",$M12-$N12)</f>
        <v/>
      </c>
      <c r="P12" s="20"/>
      <c r="Q12" s="23" t="str">
        <f aca="false">IF($B12="","",IF($P12="已结案","绿",IF(AND(ISNUMBER($O12),$O12&lt;0),"红",IF($J12="","黄",IF($J12&lt;=30,"红",IF($J12&lt;=90,"黄","绿"))))))</f>
        <v/>
      </c>
    </row>
    <row r="13" customFormat="false" ht="31.5" hidden="false" customHeight="true" outlineLevel="0" collapsed="false">
      <c r="A13" s="20"/>
      <c r="B13" s="21"/>
      <c r="C13" s="20"/>
      <c r="D13" s="20"/>
      <c r="E13" s="36"/>
      <c r="F13" s="37"/>
      <c r="G13" s="37"/>
      <c r="H13" s="21"/>
      <c r="I13" s="37"/>
      <c r="J13" s="23" t="str">
        <f aca="true">IF(OR($B13="",COUNT($G13,$I13)=0),"",MIN($G13,$I13)-TODAY())</f>
        <v/>
      </c>
      <c r="K13" s="21"/>
      <c r="L13" s="21"/>
      <c r="M13" s="36"/>
      <c r="N13" s="36"/>
      <c r="O13" s="38" t="str">
        <f aca="false">IF($M13="","",$M13-$N13)</f>
        <v/>
      </c>
      <c r="P13" s="20"/>
      <c r="Q13" s="23" t="str">
        <f aca="false">IF($B13="","",IF($P13="已结案","绿",IF(AND(ISNUMBER($O13),$O13&lt;0),"红",IF($J13="","黄",IF($J13&lt;=30,"红",IF($J13&lt;=90,"黄","绿"))))))</f>
        <v/>
      </c>
    </row>
    <row r="14" customFormat="false" ht="31.5" hidden="false" customHeight="true" outlineLevel="0" collapsed="false">
      <c r="A14" s="20"/>
      <c r="B14" s="21"/>
      <c r="C14" s="20"/>
      <c r="D14" s="20"/>
      <c r="E14" s="36"/>
      <c r="F14" s="37"/>
      <c r="G14" s="37"/>
      <c r="H14" s="21"/>
      <c r="I14" s="37"/>
      <c r="J14" s="23" t="str">
        <f aca="true">IF(OR($B14="",COUNT($G14,$I14)=0),"",MIN($G14,$I14)-TODAY())</f>
        <v/>
      </c>
      <c r="K14" s="21"/>
      <c r="L14" s="21"/>
      <c r="M14" s="36"/>
      <c r="N14" s="36"/>
      <c r="O14" s="38" t="str">
        <f aca="false">IF($M14="","",$M14-$N14)</f>
        <v/>
      </c>
      <c r="P14" s="20"/>
      <c r="Q14" s="23" t="str">
        <f aca="false">IF($B14="","",IF($P14="已结案","绿",IF(AND(ISNUMBER($O14),$O14&lt;0),"红",IF($J14="","黄",IF($J14&lt;=30,"红",IF($J14&lt;=90,"黄","绿"))))))</f>
        <v/>
      </c>
    </row>
    <row r="15" customFormat="false" ht="31.5" hidden="false" customHeight="true" outlineLevel="0" collapsed="false">
      <c r="A15" s="20"/>
      <c r="B15" s="21"/>
      <c r="C15" s="20"/>
      <c r="D15" s="20"/>
      <c r="E15" s="36"/>
      <c r="F15" s="37"/>
      <c r="G15" s="37"/>
      <c r="H15" s="21"/>
      <c r="I15" s="37"/>
      <c r="J15" s="23" t="str">
        <f aca="true">IF(OR($B15="",COUNT($G15,$I15)=0),"",MIN($G15,$I15)-TODAY())</f>
        <v/>
      </c>
      <c r="K15" s="21"/>
      <c r="L15" s="21"/>
      <c r="M15" s="36"/>
      <c r="N15" s="36"/>
      <c r="O15" s="38" t="str">
        <f aca="false">IF($M15="","",$M15-$N15)</f>
        <v/>
      </c>
      <c r="P15" s="20"/>
      <c r="Q15" s="23" t="str">
        <f aca="false">IF($B15="","",IF($P15="已结案","绿",IF(AND(ISNUMBER($O15),$O15&lt;0),"红",IF($J15="","黄",IF($J15&lt;=30,"红",IF($J15&lt;=90,"黄","绿"))))))</f>
        <v/>
      </c>
    </row>
    <row r="16" customFormat="false" ht="48" hidden="false" customHeight="true" outlineLevel="0" collapsed="false"/>
    <row r="17" customFormat="false" ht="24" hidden="false" customHeight="true" outlineLevel="0" collapsed="false">
      <c r="A17" s="7" t="s">
        <v>136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customFormat="false" ht="24" hidden="false" customHeight="true" outlineLevel="0" collapsed="false">
      <c r="A18" s="7" t="s">
        <v>137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</sheetData>
  <mergeCells count="4">
    <mergeCell ref="A1:Q1"/>
    <mergeCell ref="A2:Q2"/>
    <mergeCell ref="A17:Q17"/>
    <mergeCell ref="A18:Q18"/>
  </mergeCells>
  <conditionalFormatting sqref="Q5:Q15">
    <cfRule type="cellIs" priority="2" operator="equal" aboveAverage="0" equalAverage="0" bottom="0" percent="0" rank="0" text="" dxfId="1">
      <formula>"红"</formula>
    </cfRule>
    <cfRule type="cellIs" priority="3" operator="equal" aboveAverage="0" equalAverage="0" bottom="0" percent="0" rank="0" text="" dxfId="2">
      <formula>"黄"</formula>
    </cfRule>
    <cfRule type="cellIs" priority="4" operator="equal" aboveAverage="0" equalAverage="0" bottom="0" percent="0" rank="0" text="" dxfId="0">
      <formula>"绿"</formula>
    </cfRule>
  </conditionalFormatting>
  <conditionalFormatting sqref="J5:J15">
    <cfRule type="cellIs" priority="5" operator="lessThan" aboveAverage="0" equalAverage="0" bottom="0" percent="0" rank="0" text="" dxfId="1">
      <formula>0</formula>
    </cfRule>
  </conditionalFormatting>
  <dataValidations count="2">
    <dataValidation allowBlank="true" errorStyle="stop" operator="between" showDropDown="false" showErrorMessage="true" showInputMessage="false" sqref="D5:D15" type="list">
      <formula1>"诉讼,商事仲裁,劳动仲裁,执行,调解"</formula1>
      <formula2>0</formula2>
    </dataValidation>
    <dataValidation allowBlank="true" errorStyle="stop" operator="between" showDropDown="false" showErrorMessage="true" showInputMessage="false" sqref="P5:P15" type="list">
      <formula1>"评估中,已立案,审理中,待执行,执行中,已结案,暂缓"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30A0"/>
    <pageSetUpPr fitToPage="true"/>
  </sheetPr>
  <dimension ref="A1:L22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3" ySplit="3" topLeftCell="D4" activePane="bottomRight" state="frozen"/>
      <selection pane="topLeft" activeCell="A1" activeCellId="0" sqref="A1"/>
      <selection pane="topRight" activeCell="D1" activeCellId="0" sqref="D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14"/>
    <col collapsed="false" customWidth="true" hidden="false" outlineLevel="0" max="3" min="3" style="1" width="24"/>
    <col collapsed="false" customWidth="true" hidden="false" outlineLevel="0" max="4" min="4" style="1" width="28"/>
    <col collapsed="false" customWidth="true" hidden="false" outlineLevel="0" max="5" min="5" style="1" width="24"/>
    <col collapsed="false" customWidth="true" hidden="false" outlineLevel="0" max="6" min="6" style="1" width="28"/>
    <col collapsed="false" customWidth="true" hidden="false" outlineLevel="0" max="7" min="7" style="1" width="26"/>
    <col collapsed="false" customWidth="true" hidden="false" outlineLevel="0" max="8" min="8" style="1" width="10"/>
    <col collapsed="false" customWidth="true" hidden="false" outlineLevel="0" max="9" min="9" style="1" width="12"/>
    <col collapsed="false" customWidth="true" hidden="false" outlineLevel="0" max="10" min="10" style="1" width="10"/>
    <col collapsed="false" customWidth="true" hidden="false" outlineLevel="0" max="11" min="11" style="1" width="13"/>
    <col collapsed="false" customWidth="true" hidden="false" outlineLevel="0" max="12" min="12" style="1" width="10"/>
  </cols>
  <sheetData>
    <row r="1" customFormat="false" ht="30" hidden="false" customHeight="true" outlineLevel="0" collapsed="false">
      <c r="A1" s="2" t="s">
        <v>138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42" hidden="false" customHeight="true" outlineLevel="0" collapsed="false">
      <c r="A2" s="10" t="s">
        <v>139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customFormat="false" ht="42" hidden="false" customHeight="true" outlineLevel="0" collapsed="false">
      <c r="A3" s="13" t="s">
        <v>140</v>
      </c>
      <c r="B3" s="13" t="s">
        <v>141</v>
      </c>
      <c r="C3" s="13" t="s">
        <v>142</v>
      </c>
      <c r="D3" s="13" t="s">
        <v>143</v>
      </c>
      <c r="E3" s="13" t="s">
        <v>144</v>
      </c>
      <c r="F3" s="13" t="s">
        <v>145</v>
      </c>
      <c r="G3" s="13" t="s">
        <v>146</v>
      </c>
      <c r="H3" s="13" t="s">
        <v>102</v>
      </c>
      <c r="I3" s="13" t="s">
        <v>147</v>
      </c>
      <c r="J3" s="13" t="s">
        <v>107</v>
      </c>
      <c r="K3" s="13" t="s">
        <v>148</v>
      </c>
      <c r="L3" s="13" t="s">
        <v>149</v>
      </c>
    </row>
    <row r="4" customFormat="false" ht="43.5" hidden="false" customHeight="true" outlineLevel="0" collapsed="false">
      <c r="A4" s="34" t="n">
        <v>46317</v>
      </c>
      <c r="B4" s="14" t="s">
        <v>109</v>
      </c>
      <c r="C4" s="15" t="s">
        <v>150</v>
      </c>
      <c r="D4" s="15" t="s">
        <v>151</v>
      </c>
      <c r="E4" s="15" t="s">
        <v>152</v>
      </c>
      <c r="F4" s="15" t="s">
        <v>153</v>
      </c>
      <c r="G4" s="15" t="s">
        <v>154</v>
      </c>
      <c r="H4" s="15" t="s">
        <v>114</v>
      </c>
      <c r="I4" s="34" t="n">
        <v>46315</v>
      </c>
      <c r="J4" s="15" t="s">
        <v>155</v>
      </c>
      <c r="K4" s="33" t="n">
        <v>0</v>
      </c>
      <c r="L4" s="17" t="str">
        <f aca="true">IF(AND($B4&lt;&gt;"",ISNUMBER($I4),$I4&lt;TODAY(),$J4&lt;&gt;"已完成",$J4&lt;&gt;"已取消"),"逾期","")</f>
        <v>逾期</v>
      </c>
    </row>
    <row r="5" customFormat="false" ht="43.5" hidden="false" customHeight="true" outlineLevel="0" collapsed="false">
      <c r="A5" s="34" t="n">
        <v>46319</v>
      </c>
      <c r="B5" s="14" t="s">
        <v>116</v>
      </c>
      <c r="C5" s="15" t="s">
        <v>156</v>
      </c>
      <c r="D5" s="15" t="s">
        <v>157</v>
      </c>
      <c r="E5" s="15" t="s">
        <v>158</v>
      </c>
      <c r="F5" s="15" t="s">
        <v>159</v>
      </c>
      <c r="G5" s="15" t="s">
        <v>160</v>
      </c>
      <c r="H5" s="15" t="s">
        <v>161</v>
      </c>
      <c r="I5" s="34" t="n">
        <v>46326</v>
      </c>
      <c r="J5" s="15" t="s">
        <v>155</v>
      </c>
      <c r="K5" s="33" t="n">
        <v>20000</v>
      </c>
      <c r="L5" s="17" t="str">
        <f aca="true">IF(AND($B5&lt;&gt;"",ISNUMBER($I5),$I5&lt;TODAY(),$J5&lt;&gt;"已完成",$J5&lt;&gt;"已取消"),"逾期","")</f>
        <v/>
      </c>
    </row>
    <row r="6" customFormat="false" ht="43.5" hidden="false" customHeight="true" outlineLevel="0" collapsed="false">
      <c r="A6" s="34" t="n">
        <v>46323</v>
      </c>
      <c r="B6" s="14" t="s">
        <v>122</v>
      </c>
      <c r="C6" s="15" t="s">
        <v>162</v>
      </c>
      <c r="D6" s="15" t="s">
        <v>163</v>
      </c>
      <c r="E6" s="15" t="s">
        <v>164</v>
      </c>
      <c r="F6" s="15" t="s">
        <v>165</v>
      </c>
      <c r="G6" s="15" t="s">
        <v>166</v>
      </c>
      <c r="H6" s="14" t="s">
        <v>167</v>
      </c>
      <c r="I6" s="34" t="n">
        <v>46329</v>
      </c>
      <c r="J6" s="15" t="s">
        <v>155</v>
      </c>
      <c r="K6" s="33" t="n">
        <v>0</v>
      </c>
      <c r="L6" s="17" t="str">
        <f aca="true">IF(AND($B6&lt;&gt;"",ISNUMBER($I6),$I6&lt;TODAY(),$J6&lt;&gt;"已完成",$J6&lt;&gt;"已取消"),"逾期","")</f>
        <v/>
      </c>
    </row>
    <row r="7" customFormat="false" ht="43.5" hidden="false" customHeight="true" outlineLevel="0" collapsed="false">
      <c r="A7" s="37"/>
      <c r="B7" s="20"/>
      <c r="C7" s="21"/>
      <c r="D7" s="21"/>
      <c r="E7" s="21"/>
      <c r="F7" s="21"/>
      <c r="G7" s="21"/>
      <c r="H7" s="20"/>
      <c r="I7" s="37"/>
      <c r="J7" s="20"/>
      <c r="K7" s="36"/>
      <c r="L7" s="23" t="str">
        <f aca="true">IF(AND($B7&lt;&gt;"",ISNUMBER($I7),$I7&lt;TODAY(),$J7&lt;&gt;"已完成",$J7&lt;&gt;"已取消"),"逾期","")</f>
        <v/>
      </c>
    </row>
    <row r="8" customFormat="false" ht="43.5" hidden="false" customHeight="true" outlineLevel="0" collapsed="false">
      <c r="A8" s="37"/>
      <c r="B8" s="20"/>
      <c r="C8" s="21"/>
      <c r="D8" s="21"/>
      <c r="E8" s="21"/>
      <c r="F8" s="21"/>
      <c r="G8" s="21"/>
      <c r="H8" s="20"/>
      <c r="I8" s="37"/>
      <c r="J8" s="20"/>
      <c r="K8" s="36"/>
      <c r="L8" s="23" t="str">
        <f aca="true">IF(AND($B8&lt;&gt;"",ISNUMBER($I8),$I8&lt;TODAY(),$J8&lt;&gt;"已完成",$J8&lt;&gt;"已取消"),"逾期","")</f>
        <v/>
      </c>
    </row>
    <row r="9" customFormat="false" ht="43.5" hidden="false" customHeight="true" outlineLevel="0" collapsed="false">
      <c r="A9" s="37"/>
      <c r="B9" s="20"/>
      <c r="C9" s="21"/>
      <c r="D9" s="21"/>
      <c r="E9" s="21"/>
      <c r="F9" s="21"/>
      <c r="G9" s="21"/>
      <c r="H9" s="20"/>
      <c r="I9" s="37"/>
      <c r="J9" s="20"/>
      <c r="K9" s="36"/>
      <c r="L9" s="23" t="str">
        <f aca="true">IF(AND($B9&lt;&gt;"",ISNUMBER($I9),$I9&lt;TODAY(),$J9&lt;&gt;"已完成",$J9&lt;&gt;"已取消"),"逾期","")</f>
        <v/>
      </c>
    </row>
    <row r="10" customFormat="false" ht="43.5" hidden="false" customHeight="true" outlineLevel="0" collapsed="false">
      <c r="A10" s="37"/>
      <c r="B10" s="20"/>
      <c r="C10" s="21"/>
      <c r="D10" s="21"/>
      <c r="E10" s="21"/>
      <c r="F10" s="21"/>
      <c r="G10" s="21"/>
      <c r="H10" s="20"/>
      <c r="I10" s="37"/>
      <c r="J10" s="20"/>
      <c r="K10" s="36"/>
      <c r="L10" s="23" t="str">
        <f aca="true">IF(AND($B10&lt;&gt;"",ISNUMBER($I10),$I10&lt;TODAY(),$J10&lt;&gt;"已完成",$J10&lt;&gt;"已取消"),"逾期","")</f>
        <v/>
      </c>
    </row>
    <row r="11" customFormat="false" ht="43.5" hidden="false" customHeight="true" outlineLevel="0" collapsed="false">
      <c r="A11" s="37"/>
      <c r="B11" s="20"/>
      <c r="C11" s="21"/>
      <c r="D11" s="21"/>
      <c r="E11" s="21"/>
      <c r="F11" s="21"/>
      <c r="G11" s="21"/>
      <c r="H11" s="20"/>
      <c r="I11" s="37"/>
      <c r="J11" s="20"/>
      <c r="K11" s="36"/>
      <c r="L11" s="23" t="str">
        <f aca="true">IF(AND($B11&lt;&gt;"",ISNUMBER($I11),$I11&lt;TODAY(),$J11&lt;&gt;"已完成",$J11&lt;&gt;"已取消"),"逾期","")</f>
        <v/>
      </c>
    </row>
    <row r="12" customFormat="false" ht="43.5" hidden="false" customHeight="true" outlineLevel="0" collapsed="false">
      <c r="A12" s="37"/>
      <c r="B12" s="20"/>
      <c r="C12" s="21"/>
      <c r="D12" s="21"/>
      <c r="E12" s="21"/>
      <c r="F12" s="21"/>
      <c r="G12" s="21"/>
      <c r="H12" s="20"/>
      <c r="I12" s="37"/>
      <c r="J12" s="20"/>
      <c r="K12" s="36"/>
      <c r="L12" s="23" t="str">
        <f aca="true">IF(AND($B12&lt;&gt;"",ISNUMBER($I12),$I12&lt;TODAY(),$J12&lt;&gt;"已完成",$J12&lt;&gt;"已取消"),"逾期","")</f>
        <v/>
      </c>
    </row>
    <row r="13" customFormat="false" ht="43.5" hidden="false" customHeight="true" outlineLevel="0" collapsed="false">
      <c r="A13" s="37"/>
      <c r="B13" s="20"/>
      <c r="C13" s="21"/>
      <c r="D13" s="21"/>
      <c r="E13" s="21"/>
      <c r="F13" s="21"/>
      <c r="G13" s="21"/>
      <c r="H13" s="20"/>
      <c r="I13" s="37"/>
      <c r="J13" s="20"/>
      <c r="K13" s="36"/>
      <c r="L13" s="23" t="str">
        <f aca="true">IF(AND($B13&lt;&gt;"",ISNUMBER($I13),$I13&lt;TODAY(),$J13&lt;&gt;"已完成",$J13&lt;&gt;"已取消"),"逾期","")</f>
        <v/>
      </c>
    </row>
    <row r="14" customFormat="false" ht="43.5" hidden="false" customHeight="true" outlineLevel="0" collapsed="false">
      <c r="A14" s="37"/>
      <c r="B14" s="20"/>
      <c r="C14" s="21"/>
      <c r="D14" s="21"/>
      <c r="E14" s="21"/>
      <c r="F14" s="21"/>
      <c r="G14" s="21"/>
      <c r="H14" s="20"/>
      <c r="I14" s="37"/>
      <c r="J14" s="20"/>
      <c r="K14" s="36"/>
      <c r="L14" s="23" t="str">
        <f aca="true">IF(AND($B14&lt;&gt;"",ISNUMBER($I14),$I14&lt;TODAY(),$J14&lt;&gt;"已完成",$J14&lt;&gt;"已取消"),"逾期","")</f>
        <v/>
      </c>
    </row>
    <row r="15" customFormat="false" ht="43.5" hidden="false" customHeight="true" outlineLevel="0" collapsed="false">
      <c r="A15" s="37"/>
      <c r="B15" s="20"/>
      <c r="C15" s="21"/>
      <c r="D15" s="21"/>
      <c r="E15" s="21"/>
      <c r="F15" s="21"/>
      <c r="G15" s="21"/>
      <c r="H15" s="20"/>
      <c r="I15" s="37"/>
      <c r="J15" s="20"/>
      <c r="K15" s="36"/>
      <c r="L15" s="23" t="str">
        <f aca="true">IF(AND($B15&lt;&gt;"",ISNUMBER($I15),$I15&lt;TODAY(),$J15&lt;&gt;"已完成",$J15&lt;&gt;"已取消"),"逾期","")</f>
        <v/>
      </c>
    </row>
    <row r="16" customFormat="false" ht="48" hidden="false" customHeight="true" outlineLevel="0" collapsed="false"/>
    <row r="17" customFormat="false" ht="24" hidden="false" customHeight="true" outlineLevel="0" collapsed="false">
      <c r="A17" s="7" t="s">
        <v>168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customFormat="false" ht="24" hidden="false" customHeight="true" outlineLevel="0" collapsed="false">
      <c r="A18" s="8" t="s">
        <v>169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customFormat="false" ht="24" hidden="false" customHeight="true" outlineLevel="0" collapsed="false">
      <c r="A19" s="8" t="s">
        <v>170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customFormat="false" ht="24" hidden="false" customHeight="true" outlineLevel="0" collapsed="false">
      <c r="A20" s="8" t="s">
        <v>171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customFormat="false" ht="24" hidden="false" customHeight="true" outlineLevel="0" collapsed="false">
      <c r="A21" s="8" t="s">
        <v>172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customFormat="false" ht="24" hidden="false" customHeight="true" outlineLevel="0" collapsed="false">
      <c r="A22" s="8" t="s">
        <v>173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</sheetData>
  <mergeCells count="8">
    <mergeCell ref="A1:L1"/>
    <mergeCell ref="A2:L2"/>
    <mergeCell ref="A17:L17"/>
    <mergeCell ref="A18:L18"/>
    <mergeCell ref="A19:L19"/>
    <mergeCell ref="A20:L20"/>
    <mergeCell ref="A21:L21"/>
    <mergeCell ref="A22:L22"/>
  </mergeCells>
  <conditionalFormatting sqref="L4:L15">
    <cfRule type="cellIs" priority="2" operator="equal" aboveAverage="0" equalAverage="0" bottom="0" percent="0" rank="0" text="" dxfId="1">
      <formula>"逾期"</formula>
    </cfRule>
  </conditionalFormatting>
  <dataValidations count="1">
    <dataValidation allowBlank="true" errorStyle="stop" operator="between" showDropDown="false" showErrorMessage="true" showInputMessage="false" sqref="J4:J15" type="list">
      <formula1>"进行中,已完成,待跟进,已取消"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8F00"/>
    <pageSetUpPr fitToPage="true"/>
  </sheetPr>
  <dimension ref="A1:M19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4"/>
    <col collapsed="false" customWidth="true" hidden="false" outlineLevel="0" max="2" min="2" style="1" width="18"/>
    <col collapsed="false" customWidth="true" hidden="false" outlineLevel="0" max="3" min="3" style="1" width="14"/>
    <col collapsed="false" customWidth="true" hidden="false" outlineLevel="0" max="5" min="4" style="1" width="13"/>
    <col collapsed="false" customWidth="true" hidden="false" outlineLevel="0" max="6" min="6" style="1" width="14"/>
    <col collapsed="false" customWidth="true" hidden="false" outlineLevel="0" max="8" min="7" style="1" width="10"/>
    <col collapsed="false" customWidth="true" hidden="false" outlineLevel="0" max="9" min="9" style="1" width="13"/>
    <col collapsed="false" customWidth="true" hidden="false" outlineLevel="0" max="11" min="10" style="1" width="34"/>
    <col collapsed="false" customWidth="true" hidden="false" outlineLevel="0" max="13" min="12" style="0" width="18"/>
  </cols>
  <sheetData>
    <row r="1" customFormat="false" ht="30" hidden="false" customHeight="true" outlineLevel="0" collapsed="false">
      <c r="A1" s="2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42" hidden="false" customHeight="true" outlineLevel="0" collapsed="false">
      <c r="A2" s="10" t="s">
        <v>174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customFormat="false" ht="42" hidden="false" customHeight="true" outlineLevel="0" collapsed="false">
      <c r="A3" s="13" t="s">
        <v>141</v>
      </c>
      <c r="B3" s="13" t="s">
        <v>175</v>
      </c>
      <c r="C3" s="13" t="s">
        <v>176</v>
      </c>
      <c r="D3" s="13" t="s">
        <v>177</v>
      </c>
      <c r="E3" s="13" t="s">
        <v>71</v>
      </c>
      <c r="F3" s="13" t="s">
        <v>178</v>
      </c>
      <c r="G3" s="13" t="s">
        <v>179</v>
      </c>
      <c r="H3" s="13" t="s">
        <v>180</v>
      </c>
      <c r="I3" s="13" t="s">
        <v>181</v>
      </c>
      <c r="J3" s="13" t="s">
        <v>182</v>
      </c>
      <c r="K3" s="13" t="s">
        <v>183</v>
      </c>
      <c r="L3" s="13" t="s">
        <v>184</v>
      </c>
      <c r="M3" s="13" t="s">
        <v>185</v>
      </c>
    </row>
    <row r="4" customFormat="false" ht="31.5" hidden="false" customHeight="true" outlineLevel="0" collapsed="false">
      <c r="A4" s="14" t="s">
        <v>109</v>
      </c>
      <c r="B4" s="15" t="s">
        <v>186</v>
      </c>
      <c r="C4" s="25" t="n">
        <v>800000</v>
      </c>
      <c r="D4" s="25" t="n">
        <v>120000</v>
      </c>
      <c r="E4" s="25" t="n">
        <v>30000</v>
      </c>
      <c r="F4" s="27" t="n">
        <f aca="false">IF($A4="","",$C4-$D4-$E4)</f>
        <v>650000</v>
      </c>
      <c r="G4" s="15" t="n">
        <v>8</v>
      </c>
      <c r="H4" s="28" t="n">
        <f aca="false">IF(OR($A4="",$L4="",$L4=0),"",$C4/$L4)</f>
        <v>0.666666666666667</v>
      </c>
      <c r="I4" s="15" t="n">
        <v>4</v>
      </c>
      <c r="J4" s="15" t="s">
        <v>187</v>
      </c>
      <c r="K4" s="15" t="s">
        <v>188</v>
      </c>
      <c r="L4" s="39" t="n">
        <v>1200000</v>
      </c>
      <c r="M4" s="40" t="n">
        <f aca="false">IF(OR($A4="",$L4="",$L4=0),"",$F4/$L4)</f>
        <v>0.541666666666667</v>
      </c>
    </row>
    <row r="5" customFormat="false" ht="31.5" hidden="false" customHeight="true" outlineLevel="0" collapsed="false">
      <c r="A5" s="14" t="s">
        <v>116</v>
      </c>
      <c r="B5" s="15" t="s">
        <v>189</v>
      </c>
      <c r="C5" s="25" t="n">
        <v>600000</v>
      </c>
      <c r="D5" s="25" t="n">
        <v>90000</v>
      </c>
      <c r="E5" s="25" t="n">
        <v>20000</v>
      </c>
      <c r="F5" s="27" t="n">
        <f aca="false">IF($A5="","",$C5-$D5-$E5)</f>
        <v>490000</v>
      </c>
      <c r="G5" s="15" t="n">
        <v>10</v>
      </c>
      <c r="H5" s="28" t="n">
        <f aca="false">IF(OR($A5="",$L5="",$L5=0),"",$C5/$L5)</f>
        <v>0.75</v>
      </c>
      <c r="I5" s="15" t="n">
        <v>3</v>
      </c>
      <c r="J5" s="15" t="s">
        <v>190</v>
      </c>
      <c r="K5" s="15" t="s">
        <v>191</v>
      </c>
      <c r="L5" s="39" t="n">
        <v>800000</v>
      </c>
      <c r="M5" s="40" t="n">
        <f aca="false">IF(OR($A5="",$L5="",$L5=0),"",$F5/$L5)</f>
        <v>0.6125</v>
      </c>
    </row>
    <row r="6" customFormat="false" ht="31.5" hidden="false" customHeight="true" outlineLevel="0" collapsed="false">
      <c r="A6" s="14" t="s">
        <v>122</v>
      </c>
      <c r="B6" s="15" t="s">
        <v>192</v>
      </c>
      <c r="C6" s="25" t="n">
        <v>150000</v>
      </c>
      <c r="D6" s="25" t="n">
        <v>30000</v>
      </c>
      <c r="E6" s="25" t="n">
        <v>5000</v>
      </c>
      <c r="F6" s="27" t="n">
        <f aca="false">IF($A6="","",$C6-$D6-$E6)</f>
        <v>115000</v>
      </c>
      <c r="G6" s="15" t="n">
        <v>5</v>
      </c>
      <c r="H6" s="28" t="n">
        <f aca="false">IF(OR($A6="",$L6="",$L6=0),"",$C6/$L6)</f>
        <v>0.5</v>
      </c>
      <c r="I6" s="15" t="n">
        <v>4</v>
      </c>
      <c r="J6" s="15" t="s">
        <v>193</v>
      </c>
      <c r="K6" s="15" t="s">
        <v>194</v>
      </c>
      <c r="L6" s="39" t="n">
        <v>300000</v>
      </c>
      <c r="M6" s="40" t="n">
        <f aca="false">IF(OR($A6="",$L6="",$L6=0),"",$F6/$L6)</f>
        <v>0.383333333333333</v>
      </c>
    </row>
    <row r="7" customFormat="false" ht="31.5" hidden="false" customHeight="true" outlineLevel="0" collapsed="false">
      <c r="A7" s="20"/>
      <c r="B7" s="21"/>
      <c r="C7" s="30"/>
      <c r="D7" s="30"/>
      <c r="E7" s="30"/>
      <c r="F7" s="29" t="str">
        <f aca="false">IF($A7="","",$C7-$D7-$E7)</f>
        <v/>
      </c>
      <c r="G7" s="20"/>
      <c r="H7" s="32" t="str">
        <f aca="false">IF(OR($A7="",$L7="",$L7=0),"",$C7/$L7)</f>
        <v/>
      </c>
      <c r="I7" s="20"/>
      <c r="J7" s="21"/>
      <c r="K7" s="21"/>
      <c r="L7" s="41"/>
      <c r="M7" s="40" t="str">
        <f aca="false">IF(OR($A7="",$L7="",$L7=0),"",$F7/$L7)</f>
        <v/>
      </c>
    </row>
    <row r="8" customFormat="false" ht="31.5" hidden="false" customHeight="true" outlineLevel="0" collapsed="false">
      <c r="A8" s="20"/>
      <c r="B8" s="21"/>
      <c r="C8" s="30"/>
      <c r="D8" s="30"/>
      <c r="E8" s="30"/>
      <c r="F8" s="29" t="str">
        <f aca="false">IF($A8="","",$C8-$D8-$E8)</f>
        <v/>
      </c>
      <c r="G8" s="20"/>
      <c r="H8" s="32" t="str">
        <f aca="false">IF(OR($A8="",$L8="",$L8=0),"",$C8/$L8)</f>
        <v/>
      </c>
      <c r="I8" s="20"/>
      <c r="J8" s="21"/>
      <c r="K8" s="21"/>
      <c r="L8" s="41"/>
      <c r="M8" s="40" t="str">
        <f aca="false">IF(OR($A8="",$L8="",$L8=0),"",$F8/$L8)</f>
        <v/>
      </c>
    </row>
    <row r="9" customFormat="false" ht="31.5" hidden="false" customHeight="true" outlineLevel="0" collapsed="false">
      <c r="A9" s="20"/>
      <c r="B9" s="21"/>
      <c r="C9" s="30"/>
      <c r="D9" s="30"/>
      <c r="E9" s="30"/>
      <c r="F9" s="29" t="str">
        <f aca="false">IF($A9="","",$C9-$D9-$E9)</f>
        <v/>
      </c>
      <c r="G9" s="20"/>
      <c r="H9" s="32" t="str">
        <f aca="false">IF(OR($A9="",$L9="",$L9=0),"",$C9/$L9)</f>
        <v/>
      </c>
      <c r="I9" s="20"/>
      <c r="J9" s="21"/>
      <c r="K9" s="21"/>
      <c r="L9" s="41"/>
      <c r="M9" s="40" t="str">
        <f aca="false">IF(OR($A9="",$L9="",$L9=0),"",$F9/$L9)</f>
        <v/>
      </c>
    </row>
    <row r="10" customFormat="false" ht="31.5" hidden="false" customHeight="true" outlineLevel="0" collapsed="false">
      <c r="A10" s="20"/>
      <c r="B10" s="21"/>
      <c r="C10" s="30"/>
      <c r="D10" s="30"/>
      <c r="E10" s="30"/>
      <c r="F10" s="29" t="str">
        <f aca="false">IF($A10="","",$C10-$D10-$E10)</f>
        <v/>
      </c>
      <c r="G10" s="20"/>
      <c r="H10" s="32" t="str">
        <f aca="false">IF(OR($A10="",$L10="",$L10=0),"",$C10/$L10)</f>
        <v/>
      </c>
      <c r="I10" s="20"/>
      <c r="J10" s="21"/>
      <c r="K10" s="21"/>
      <c r="L10" s="41"/>
      <c r="M10" s="40" t="str">
        <f aca="false">IF(OR($A10="",$L10="",$L10=0),"",$F10/$L10)</f>
        <v/>
      </c>
    </row>
    <row r="11" customFormat="false" ht="31.5" hidden="false" customHeight="true" outlineLevel="0" collapsed="false">
      <c r="A11" s="20"/>
      <c r="B11" s="21"/>
      <c r="C11" s="30"/>
      <c r="D11" s="30"/>
      <c r="E11" s="30"/>
      <c r="F11" s="29" t="str">
        <f aca="false">IF($A11="","",$C11-$D11-$E11)</f>
        <v/>
      </c>
      <c r="G11" s="20"/>
      <c r="H11" s="32" t="str">
        <f aca="false">IF(OR($A11="",$L11="",$L11=0),"",$C11/$L11)</f>
        <v/>
      </c>
      <c r="I11" s="20"/>
      <c r="J11" s="21"/>
      <c r="K11" s="21"/>
      <c r="L11" s="41"/>
      <c r="M11" s="40" t="str">
        <f aca="false">IF(OR($A11="",$L11="",$L11=0),"",$F11/$L11)</f>
        <v/>
      </c>
    </row>
    <row r="12" customFormat="false" ht="31.5" hidden="false" customHeight="true" outlineLevel="0" collapsed="false">
      <c r="A12" s="20"/>
      <c r="B12" s="21"/>
      <c r="C12" s="30"/>
      <c r="D12" s="30"/>
      <c r="E12" s="30"/>
      <c r="F12" s="29" t="str">
        <f aca="false">IF($A12="","",$C12-$D12-$E12)</f>
        <v/>
      </c>
      <c r="G12" s="20"/>
      <c r="H12" s="32" t="str">
        <f aca="false">IF(OR($A12="",$L12="",$L12=0),"",$C12/$L12)</f>
        <v/>
      </c>
      <c r="I12" s="20"/>
      <c r="J12" s="21"/>
      <c r="K12" s="21"/>
      <c r="L12" s="41"/>
      <c r="M12" s="40" t="str">
        <f aca="false">IF(OR($A12="",$L12="",$L12=0),"",$F12/$L12)</f>
        <v/>
      </c>
    </row>
    <row r="13" customFormat="false" ht="48" hidden="false" customHeight="true" outlineLevel="0" collapsed="false"/>
    <row r="14" customFormat="false" ht="24" hidden="false" customHeight="true" outlineLevel="0" collapsed="false">
      <c r="A14" s="7" t="s">
        <v>195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customFormat="false" ht="24" hidden="false" customHeight="true" outlineLevel="0" collapsed="false">
      <c r="A15" s="8" t="s">
        <v>196</v>
      </c>
      <c r="B15" s="8"/>
      <c r="C15" s="8"/>
      <c r="D15" s="8"/>
      <c r="E15" s="8"/>
      <c r="F15" s="8"/>
      <c r="G15" s="8"/>
      <c r="H15" s="8"/>
      <c r="I15" s="8"/>
      <c r="J15" s="8"/>
      <c r="K15" s="8"/>
    </row>
    <row r="16" customFormat="false" ht="24" hidden="false" customHeight="true" outlineLevel="0" collapsed="false">
      <c r="A16" s="8" t="s">
        <v>197</v>
      </c>
      <c r="B16" s="8"/>
      <c r="C16" s="8"/>
      <c r="D16" s="8"/>
      <c r="E16" s="8"/>
      <c r="F16" s="8"/>
      <c r="G16" s="8"/>
      <c r="H16" s="8"/>
      <c r="I16" s="8"/>
      <c r="J16" s="8"/>
      <c r="K16" s="8"/>
    </row>
    <row r="17" customFormat="false" ht="24" hidden="false" customHeight="true" outlineLevel="0" collapsed="false">
      <c r="A17" s="8" t="s">
        <v>198</v>
      </c>
      <c r="B17" s="8"/>
      <c r="C17" s="8"/>
      <c r="D17" s="8"/>
      <c r="E17" s="8"/>
      <c r="F17" s="8"/>
      <c r="G17" s="8"/>
      <c r="H17" s="8"/>
      <c r="I17" s="8"/>
      <c r="J17" s="8"/>
      <c r="K17" s="8"/>
    </row>
    <row r="18" customFormat="false" ht="24" hidden="false" customHeight="true" outlineLevel="0" collapsed="false">
      <c r="A18" s="8" t="s">
        <v>199</v>
      </c>
      <c r="B18" s="8"/>
      <c r="C18" s="8"/>
      <c r="D18" s="8"/>
      <c r="E18" s="8"/>
      <c r="F18" s="8"/>
      <c r="G18" s="8"/>
      <c r="H18" s="8"/>
      <c r="I18" s="8"/>
      <c r="J18" s="8"/>
      <c r="K18" s="8"/>
    </row>
    <row r="19" customFormat="false" ht="24" hidden="false" customHeight="true" outlineLevel="0" collapsed="false">
      <c r="A19" s="8" t="s">
        <v>200</v>
      </c>
      <c r="B19" s="8"/>
      <c r="C19" s="8"/>
      <c r="D19" s="8"/>
      <c r="E19" s="8"/>
      <c r="F19" s="8"/>
      <c r="G19" s="8"/>
      <c r="H19" s="8"/>
      <c r="I19" s="8"/>
      <c r="J19" s="8"/>
      <c r="K19" s="8"/>
    </row>
  </sheetData>
  <mergeCells count="8">
    <mergeCell ref="A1:K1"/>
    <mergeCell ref="A2:K2"/>
    <mergeCell ref="A14:M14"/>
    <mergeCell ref="A15:K15"/>
    <mergeCell ref="A16:K16"/>
    <mergeCell ref="A17:K17"/>
    <mergeCell ref="A18:K18"/>
    <mergeCell ref="A19:K19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F0"/>
    <pageSetUpPr fitToPage="true"/>
  </sheetPr>
  <dimension ref="A1:D21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24"/>
    <col collapsed="false" customWidth="true" hidden="false" outlineLevel="0" max="3" min="3" style="1" width="16"/>
    <col collapsed="false" customWidth="true" hidden="false" outlineLevel="0" max="4" min="4" style="1" width="12"/>
  </cols>
  <sheetData>
    <row r="1" customFormat="false" ht="30" hidden="false" customHeight="true" outlineLevel="0" collapsed="false">
      <c r="A1" s="2" t="s">
        <v>201</v>
      </c>
      <c r="B1" s="2"/>
      <c r="C1" s="2"/>
      <c r="D1" s="2"/>
    </row>
    <row r="2" customFormat="false" ht="42" hidden="false" customHeight="true" outlineLevel="0" collapsed="false">
      <c r="A2" s="10" t="s">
        <v>202</v>
      </c>
      <c r="B2" s="10"/>
      <c r="C2" s="10"/>
      <c r="D2" s="10"/>
    </row>
    <row r="4" customFormat="false" ht="33.75" hidden="false" customHeight="true" outlineLevel="0" collapsed="false">
      <c r="A4" s="42" t="s">
        <v>203</v>
      </c>
      <c r="B4" s="42" t="s">
        <v>204</v>
      </c>
      <c r="C4" s="42" t="s">
        <v>205</v>
      </c>
      <c r="D4" s="42" t="s">
        <v>206</v>
      </c>
    </row>
    <row r="5" customFormat="false" ht="21.75" hidden="false" customHeight="true" outlineLevel="0" collapsed="false">
      <c r="A5" s="9" t="s">
        <v>207</v>
      </c>
      <c r="B5" s="43" t="n">
        <f aca="false">选聘评分!I5</f>
        <v>4.15</v>
      </c>
      <c r="C5" s="44" t="n">
        <v>4.15</v>
      </c>
      <c r="D5" s="45" t="str">
        <f aca="false">IF(ISNUMBER($B5),IF(ABS($B5-$C5)&lt;0.000001,"PASS","FAIL"),IF($B5=$C5,"PASS","FAIL"))</f>
        <v>PASS</v>
      </c>
    </row>
    <row r="6" customFormat="false" ht="21.75" hidden="false" customHeight="true" outlineLevel="0" collapsed="false">
      <c r="A6" s="9" t="s">
        <v>208</v>
      </c>
      <c r="B6" s="43" t="str">
        <f aca="false">选聘评分!J5</f>
        <v>备选</v>
      </c>
      <c r="C6" s="46" t="s">
        <v>209</v>
      </c>
      <c r="D6" s="45" t="str">
        <f aca="false">IF(ISNUMBER($B6),IF(ABS($B6-$C6)&lt;0.000001,"PASS","FAIL"),IF($B6=$C6,"PASS","FAIL"))</f>
        <v>PASS</v>
      </c>
    </row>
    <row r="7" customFormat="false" ht="21.75" hidden="false" customHeight="true" outlineLevel="0" collapsed="false">
      <c r="A7" s="9" t="s">
        <v>210</v>
      </c>
      <c r="B7" s="43" t="n">
        <f aca="false">选聘评分!I3</f>
        <v>1</v>
      </c>
      <c r="C7" s="46" t="n">
        <v>1</v>
      </c>
      <c r="D7" s="45" t="str">
        <f aca="false">IF(ISNUMBER($B7),IF(ABS($B7-$C7)&lt;0.000001,"PASS","FAIL"),IF($B7=$C7,"PASS","FAIL"))</f>
        <v>PASS</v>
      </c>
    </row>
    <row r="8" customFormat="false" ht="21.75" hidden="false" customHeight="true" outlineLevel="0" collapsed="false">
      <c r="A8" s="9" t="s">
        <v>211</v>
      </c>
      <c r="B8" s="43" t="n">
        <f aca="false">费率比较!I4</f>
        <v>240000</v>
      </c>
      <c r="C8" s="46" t="n">
        <v>240000</v>
      </c>
      <c r="D8" s="45" t="str">
        <f aca="false">IF(ISNUMBER($B8),IF(ABS($B8-$C8)&lt;0.000001,"PASS","FAIL"),IF($B8=$C8,"PASS","FAIL"))</f>
        <v>PASS</v>
      </c>
    </row>
    <row r="9" customFormat="false" ht="21.75" hidden="false" customHeight="true" outlineLevel="0" collapsed="false">
      <c r="A9" s="9" t="s">
        <v>212</v>
      </c>
      <c r="B9" s="43" t="n">
        <f aca="false">费率比较!I5</f>
        <v>180000</v>
      </c>
      <c r="C9" s="46" t="n">
        <v>180000</v>
      </c>
      <c r="D9" s="45" t="str">
        <f aca="false">IF(ISNUMBER($B9),IF(ABS($B9-$C9)&lt;0.000001,"PASS","FAIL"),IF($B9=$C9,"PASS","FAIL"))</f>
        <v>PASS</v>
      </c>
    </row>
    <row r="10" customFormat="false" ht="21.75" hidden="false" customHeight="true" outlineLevel="0" collapsed="false">
      <c r="A10" s="9" t="s">
        <v>213</v>
      </c>
      <c r="B10" s="43" t="n">
        <f aca="false">费率比较!I6</f>
        <v>200000</v>
      </c>
      <c r="C10" s="46" t="n">
        <v>200000</v>
      </c>
      <c r="D10" s="45" t="str">
        <f aca="false">IF(ISNUMBER($B10),IF(ABS($B10-$C10)&lt;0.000001,"PASS","FAIL"),IF($B10=$C10,"PASS","FAIL"))</f>
        <v>PASS</v>
      </c>
    </row>
    <row r="11" customFormat="false" ht="21.75" hidden="false" customHeight="true" outlineLevel="0" collapsed="false">
      <c r="A11" s="9" t="s">
        <v>214</v>
      </c>
      <c r="B11" s="43" t="n">
        <f aca="false">费率比较!I7</f>
        <v>1000000</v>
      </c>
      <c r="C11" s="46" t="n">
        <v>1000000</v>
      </c>
      <c r="D11" s="45" t="str">
        <f aca="false">IF(ISNUMBER($B11),IF(ABS($B11-$C11)&lt;0.000001,"PASS","FAIL"),IF($B11=$C11,"PASS","FAIL"))</f>
        <v>PASS</v>
      </c>
    </row>
    <row r="12" customFormat="false" ht="21.75" hidden="false" customHeight="true" outlineLevel="0" collapsed="false">
      <c r="A12" s="9" t="s">
        <v>215</v>
      </c>
      <c r="B12" s="43" t="n">
        <f aca="false">费率比较!I8</f>
        <v>230000</v>
      </c>
      <c r="C12" s="46" t="n">
        <v>230000</v>
      </c>
      <c r="D12" s="45" t="str">
        <f aca="false">IF(ISNUMBER($B12),IF(ABS($B12-$C12)&lt;0.000001,"PASS","FAIL"),IF($B12=$C12,"PASS","FAIL"))</f>
        <v>PASS</v>
      </c>
    </row>
    <row r="13" customFormat="false" ht="21.75" hidden="false" customHeight="true" outlineLevel="0" collapsed="false">
      <c r="A13" s="9" t="s">
        <v>216</v>
      </c>
      <c r="B13" s="43" t="n">
        <f aca="false">费率比较!K4</f>
        <v>260000</v>
      </c>
      <c r="C13" s="46" t="n">
        <v>260000</v>
      </c>
      <c r="D13" s="45" t="str">
        <f aca="false">IF(ISNUMBER($B13),IF(ABS($B13-$C13)&lt;0.000001,"PASS","FAIL"),IF($B13=$C13,"PASS","FAIL"))</f>
        <v>PASS</v>
      </c>
    </row>
    <row r="14" customFormat="false" ht="21.75" hidden="false" customHeight="true" outlineLevel="0" collapsed="false">
      <c r="A14" s="9" t="s">
        <v>217</v>
      </c>
      <c r="B14" s="43" t="n">
        <f aca="false">结案复盘!F4</f>
        <v>650000</v>
      </c>
      <c r="C14" s="46" t="n">
        <v>650000</v>
      </c>
      <c r="D14" s="45" t="str">
        <f aca="false">IF(ISNUMBER($B14),IF(ABS($B14-$C14)&lt;0.000001,"PASS","FAIL"),IF($B14=$C14,"PASS","FAIL"))</f>
        <v>PASS</v>
      </c>
    </row>
    <row r="15" customFormat="false" ht="21.75" hidden="false" customHeight="true" outlineLevel="0" collapsed="false">
      <c r="A15" s="9" t="s">
        <v>218</v>
      </c>
      <c r="B15" s="43" t="n">
        <f aca="false">结案复盘!H4</f>
        <v>0.666666666666667</v>
      </c>
      <c r="C15" s="46" t="n">
        <v>0.666666666666667</v>
      </c>
      <c r="D15" s="45" t="str">
        <f aca="false">IF(ISNUMBER($B15),IF(ABS($B15-$C15)&lt;0.000001,"PASS","FAIL"),IF($B15=$C15,"PASS","FAIL"))</f>
        <v>PASS</v>
      </c>
    </row>
    <row r="16" customFormat="false" ht="21.75" hidden="false" customHeight="true" outlineLevel="0" collapsed="false">
      <c r="A16" s="9" t="s">
        <v>219</v>
      </c>
      <c r="B16" s="43" t="n">
        <f aca="false">案件台账!J5</f>
        <v>17</v>
      </c>
      <c r="C16" s="43" t="n">
        <f aca="true">MIN(案件台账!G5,案件台账!I5)-TODAY()</f>
        <v>17</v>
      </c>
      <c r="D16" s="45" t="str">
        <f aca="false">IF(ISNUMBER($B16),IF(ABS($B16-$C16)&lt;0.000001,"PASS","FAIL"),IF($B16=$C16,"PASS","FAIL"))</f>
        <v>PASS</v>
      </c>
    </row>
    <row r="17" customFormat="false" ht="21.75" hidden="false" customHeight="true" outlineLevel="0" collapsed="false">
      <c r="A17" s="9" t="s">
        <v>220</v>
      </c>
      <c r="B17" s="43" t="str">
        <f aca="false">案件台账!Q5</f>
        <v>红</v>
      </c>
      <c r="C17" s="43" t="str">
        <f aca="true">IF(MIN(案件台账!G5,案件台账!I5)-TODAY()&lt;=30,"红",IF(MIN(案件台账!G5,案件台账!I5)-TODAY()&lt;=90,"黄","绿"))</f>
        <v>红</v>
      </c>
      <c r="D17" s="45" t="str">
        <f aca="false">IF(ISNUMBER($B17),IF(ABS($B17-$C17)&lt;0.000001,"PASS","FAIL"),IF($B17=$C17,"PASS","FAIL"))</f>
        <v>PASS</v>
      </c>
    </row>
    <row r="18" customFormat="false" ht="21.75" hidden="false" customHeight="true" outlineLevel="0" collapsed="false">
      <c r="A18" s="9" t="s">
        <v>221</v>
      </c>
      <c r="B18" s="43" t="str">
        <f aca="false">例会记录!L4</f>
        <v>逾期</v>
      </c>
      <c r="C18" s="43" t="str">
        <f aca="true">IF(DATE(2026,10,20)&lt;TODAY(),"逾期","")</f>
        <v>逾期</v>
      </c>
      <c r="D18" s="45" t="str">
        <f aca="false">IF(ISNUMBER($B18),IF(ABS($B18-$C18)&lt;0.000001,"PASS","FAIL"),IF($B18=$C18,"PASS","FAIL"))</f>
        <v>PASS</v>
      </c>
    </row>
    <row r="19" customFormat="false" ht="17.15" hidden="false" customHeight="false" outlineLevel="0" collapsed="false">
      <c r="A19" s="5" t="s">
        <v>222</v>
      </c>
      <c r="B19" s="47" t="n">
        <f aca="false">结案复盘!M4</f>
        <v>0.541666666666667</v>
      </c>
      <c r="C19" s="5" t="n">
        <v>0.541666666666667</v>
      </c>
      <c r="D19" s="48" t="str">
        <f aca="false">IF(ISNUMBER($B19),IF(ABS($B19-$C19)&lt;0.000001,"PASS","FAIL"),IF($B19=$C19,"PASS","FAIL"))</f>
        <v>PASS</v>
      </c>
    </row>
    <row r="20" customFormat="false" ht="17.15" hidden="false" customHeight="false" outlineLevel="0" collapsed="false">
      <c r="A20" s="5" t="s">
        <v>223</v>
      </c>
      <c r="B20" s="49" t="n">
        <f aca="false">费率比较!O7</f>
        <v>1380000</v>
      </c>
      <c r="C20" s="5" t="n">
        <v>1380000</v>
      </c>
      <c r="D20" s="48" t="str">
        <f aca="false">IF(ISNUMBER($B20),IF(ABS($B20-$C20)&lt;0.000001,"PASS","FAIL"),IF($B20=$C20,"PASS","FAIL"))</f>
        <v>PASS</v>
      </c>
    </row>
    <row r="21" customFormat="false" ht="17.15" hidden="false" customHeight="false" outlineLevel="0" collapsed="false">
      <c r="A21" s="5" t="s">
        <v>224</v>
      </c>
      <c r="B21" s="49" t="n">
        <f aca="false">费率比较!K8</f>
        <v>255000</v>
      </c>
      <c r="C21" s="5" t="n">
        <v>255000</v>
      </c>
      <c r="D21" s="48" t="str">
        <f aca="false">IF(ISNUMBER($B21),IF(ABS($B21-$C21)&lt;0.000001,"PASS","FAIL"),IF($B21=$C21,"PASS","FAIL"))</f>
        <v>PASS</v>
      </c>
    </row>
  </sheetData>
  <mergeCells count="2">
    <mergeCell ref="A1:D1"/>
    <mergeCell ref="A2:D2"/>
  </mergeCells>
  <conditionalFormatting sqref="D5:D18">
    <cfRule type="cellIs" priority="2" operator="equal" aboveAverage="0" equalAverage="0" bottom="0" percent="0" rank="0" text="" dxfId="0">
      <formula>"PASS"</formula>
    </cfRule>
    <cfRule type="cellIs" priority="3" operator="equal" aboveAverage="0" equalAverage="0" bottom="0" percent="0" rank="0" text="" dxfId="1">
      <formula>"FAIL"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Office Excel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2026-10-29T09:01:40Z</dcterms:created>
  <dc:creator/>
  <dc:description>模拟口径工具，不构成法律意见。</dc:description>
  <cp:keywords>外聘律师 争议 费率 案件台账 模拟</cp:keywords>
  <dc:language>zh-CN</dc:language>
  <cp:lastModifiedBy/>
  <dcterms:modified xsi:type="dcterms:W3CDTF">2026-10-29T09:52:03Z</dcterms:modified>
  <cp:revision>0</cp:revision>
  <dc:subject>争议与劳动模块附件：选聘评分、费率比较、案件台账、例会记录、结案复盘</dc:subject>
  <dc:title>外聘律师管理工具（v0.1）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